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105" windowWidth="10890" windowHeight="9690" tabRatio="684"/>
  </bookViews>
  <sheets>
    <sheet name="Indicator Data" sheetId="5" r:id="rId1"/>
    <sheet name="Bay wide abun calculations" sheetId="1" r:id="rId2"/>
    <sheet name="Sheet1" sheetId="6" r:id="rId3"/>
  </sheets>
  <calcPr calcId="145621"/>
</workbook>
</file>

<file path=xl/calcChain.xml><?xml version="1.0" encoding="utf-8"?>
<calcChain xmlns="http://schemas.openxmlformats.org/spreadsheetml/2006/main">
  <c r="AU31" i="5" l="1"/>
  <c r="K8" i="5" l="1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O17" i="1" l="1"/>
  <c r="N17" i="1"/>
  <c r="M17" i="1"/>
  <c r="K17" i="1"/>
  <c r="C17" i="1"/>
  <c r="B17" i="1"/>
  <c r="D22" i="5"/>
  <c r="H17" i="1"/>
  <c r="H35" i="1"/>
  <c r="G35" i="1"/>
  <c r="F35" i="1"/>
  <c r="E35" i="1"/>
  <c r="D35" i="1"/>
  <c r="J17" i="1"/>
  <c r="I17" i="1"/>
  <c r="G17" i="1"/>
  <c r="F17" i="1"/>
  <c r="AA22" i="5"/>
  <c r="P22" i="5"/>
  <c r="AG22" i="5"/>
  <c r="C35" i="1" l="1"/>
  <c r="B35" i="1"/>
  <c r="U22" i="5"/>
  <c r="E17" i="1"/>
  <c r="L17" i="1" s="1"/>
  <c r="P17" i="1" s="1"/>
  <c r="D17" i="1"/>
  <c r="D16" i="1" l="1"/>
  <c r="E16" i="1"/>
  <c r="L16" i="1" s="1"/>
  <c r="F34" i="1" l="1"/>
  <c r="C34" i="1"/>
  <c r="B34" i="1"/>
  <c r="U21" i="5"/>
  <c r="E34" i="1" l="1"/>
  <c r="G34" i="1" s="1"/>
  <c r="H34" i="1" s="1"/>
  <c r="H16" i="1" s="1"/>
  <c r="N16" i="1" s="1"/>
  <c r="D34" i="1"/>
  <c r="J16" i="1"/>
  <c r="O16" i="1" s="1"/>
  <c r="I16" i="1"/>
  <c r="G16" i="1"/>
  <c r="M16" i="1" s="1"/>
  <c r="F16" i="1"/>
  <c r="D13" i="1"/>
  <c r="D14" i="1"/>
  <c r="D15" i="1"/>
  <c r="C16" i="1"/>
  <c r="K16" i="1" s="1"/>
  <c r="B16" i="1"/>
  <c r="P16" i="1" l="1"/>
  <c r="AG21" i="5"/>
  <c r="AA21" i="5"/>
  <c r="P21" i="5"/>
  <c r="D21" i="5"/>
  <c r="U20" i="5"/>
  <c r="I3" i="1"/>
  <c r="I4" i="1"/>
  <c r="I5" i="1"/>
  <c r="I6" i="1"/>
  <c r="I7" i="1"/>
  <c r="I8" i="1"/>
  <c r="I9" i="1"/>
  <c r="I10" i="1"/>
  <c r="I11" i="1"/>
  <c r="I12" i="1"/>
  <c r="I13" i="1"/>
  <c r="I14" i="1"/>
  <c r="I15" i="1"/>
  <c r="E44" i="1"/>
  <c r="B41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C33" i="1"/>
  <c r="F33" i="1" s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AG9" i="5"/>
  <c r="J4" i="1" s="1"/>
  <c r="O4" i="1" s="1"/>
  <c r="AG10" i="5"/>
  <c r="J5" i="1" s="1"/>
  <c r="O5" i="1" s="1"/>
  <c r="AG11" i="5"/>
  <c r="J6" i="1" s="1"/>
  <c r="O6" i="1" s="1"/>
  <c r="AG12" i="5"/>
  <c r="J7" i="1" s="1"/>
  <c r="O7" i="1" s="1"/>
  <c r="AG13" i="5"/>
  <c r="J8" i="1" s="1"/>
  <c r="O8" i="1" s="1"/>
  <c r="AG14" i="5"/>
  <c r="J9" i="1" s="1"/>
  <c r="O9" i="1" s="1"/>
  <c r="AG15" i="5"/>
  <c r="J10" i="1" s="1"/>
  <c r="O10" i="1" s="1"/>
  <c r="AG16" i="5"/>
  <c r="J11" i="1" s="1"/>
  <c r="O11" i="1" s="1"/>
  <c r="AG17" i="5"/>
  <c r="J12" i="1" s="1"/>
  <c r="O12" i="1" s="1"/>
  <c r="AG18" i="5"/>
  <c r="J13" i="1" s="1"/>
  <c r="O13" i="1" s="1"/>
  <c r="AG19" i="5"/>
  <c r="J14" i="1" s="1"/>
  <c r="O14" i="1" s="1"/>
  <c r="AG20" i="5"/>
  <c r="J15" i="1" s="1"/>
  <c r="O15" i="1" s="1"/>
  <c r="AG8" i="5"/>
  <c r="J3" i="1" s="1"/>
  <c r="O3" i="1" s="1"/>
  <c r="AA9" i="5"/>
  <c r="E22" i="1" s="1"/>
  <c r="G22" i="1" s="1"/>
  <c r="AA10" i="5"/>
  <c r="E23" i="1" s="1"/>
  <c r="G23" i="1" s="1"/>
  <c r="AA11" i="5"/>
  <c r="E24" i="1" s="1"/>
  <c r="G24" i="1" s="1"/>
  <c r="AA12" i="5"/>
  <c r="E25" i="1" s="1"/>
  <c r="G25" i="1" s="1"/>
  <c r="AA13" i="5"/>
  <c r="E26" i="1" s="1"/>
  <c r="G26" i="1" s="1"/>
  <c r="AA14" i="5"/>
  <c r="E27" i="1" s="1"/>
  <c r="G27" i="1" s="1"/>
  <c r="AA15" i="5"/>
  <c r="E28" i="1" s="1"/>
  <c r="G28" i="1" s="1"/>
  <c r="AA16" i="5"/>
  <c r="E29" i="1" s="1"/>
  <c r="G29" i="1" s="1"/>
  <c r="AA17" i="5"/>
  <c r="E30" i="1" s="1"/>
  <c r="G30" i="1" s="1"/>
  <c r="AA18" i="5"/>
  <c r="E31" i="1" s="1"/>
  <c r="G31" i="1" s="1"/>
  <c r="AA19" i="5"/>
  <c r="E32" i="1" s="1"/>
  <c r="G32" i="1" s="1"/>
  <c r="AA20" i="5"/>
  <c r="E33" i="1" s="1"/>
  <c r="G33" i="1" s="1"/>
  <c r="AA8" i="5"/>
  <c r="E21" i="1" s="1"/>
  <c r="G21" i="1" s="1"/>
  <c r="P9" i="5"/>
  <c r="P10" i="5"/>
  <c r="P11" i="5"/>
  <c r="P12" i="5"/>
  <c r="P13" i="5"/>
  <c r="P14" i="5"/>
  <c r="P15" i="5"/>
  <c r="P16" i="5"/>
  <c r="P17" i="5"/>
  <c r="P18" i="5"/>
  <c r="P19" i="5"/>
  <c r="P20" i="5"/>
  <c r="P8" i="5"/>
  <c r="A3" i="1"/>
  <c r="B3" i="1"/>
  <c r="D3" i="1"/>
  <c r="F3" i="1"/>
  <c r="A4" i="1"/>
  <c r="B4" i="1"/>
  <c r="D4" i="1"/>
  <c r="F4" i="1"/>
  <c r="A5" i="1"/>
  <c r="B5" i="1"/>
  <c r="D5" i="1"/>
  <c r="F5" i="1"/>
  <c r="A6" i="1"/>
  <c r="B6" i="1"/>
  <c r="D6" i="1"/>
  <c r="F6" i="1"/>
  <c r="A7" i="1"/>
  <c r="B7" i="1"/>
  <c r="D7" i="1"/>
  <c r="F7" i="1"/>
  <c r="A8" i="1"/>
  <c r="B8" i="1"/>
  <c r="D8" i="1"/>
  <c r="F8" i="1"/>
  <c r="A9" i="1"/>
  <c r="B9" i="1"/>
  <c r="D9" i="1"/>
  <c r="F9" i="1"/>
  <c r="A10" i="1"/>
  <c r="B10" i="1"/>
  <c r="D10" i="1"/>
  <c r="F10" i="1"/>
  <c r="A11" i="1"/>
  <c r="B11" i="1"/>
  <c r="D11" i="1"/>
  <c r="F11" i="1"/>
  <c r="A12" i="1"/>
  <c r="B12" i="1"/>
  <c r="D12" i="1"/>
  <c r="F12" i="1"/>
  <c r="A13" i="1"/>
  <c r="B13" i="1"/>
  <c r="F13" i="1"/>
  <c r="F14" i="1"/>
  <c r="A15" i="1"/>
  <c r="B15" i="1"/>
  <c r="F15" i="1"/>
  <c r="D8" i="5"/>
  <c r="C3" i="1" s="1"/>
  <c r="K3" i="1" s="1"/>
  <c r="E3" i="1"/>
  <c r="L3" i="1" s="1"/>
  <c r="G3" i="1"/>
  <c r="M3" i="1" s="1"/>
  <c r="U8" i="5"/>
  <c r="C21" i="1" s="1"/>
  <c r="F21" i="1" s="1"/>
  <c r="D9" i="5"/>
  <c r="C4" i="1" s="1"/>
  <c r="K4" i="1" s="1"/>
  <c r="E4" i="1"/>
  <c r="L4" i="1" s="1"/>
  <c r="G4" i="1"/>
  <c r="M4" i="1" s="1"/>
  <c r="U9" i="5"/>
  <c r="C22" i="1" s="1"/>
  <c r="F22" i="1" s="1"/>
  <c r="D10" i="5"/>
  <c r="C5" i="1" s="1"/>
  <c r="K5" i="1" s="1"/>
  <c r="E5" i="1"/>
  <c r="L5" i="1" s="1"/>
  <c r="G5" i="1"/>
  <c r="M5" i="1" s="1"/>
  <c r="U10" i="5"/>
  <c r="C23" i="1" s="1"/>
  <c r="F23" i="1" s="1"/>
  <c r="D11" i="5"/>
  <c r="C6" i="1" s="1"/>
  <c r="K6" i="1" s="1"/>
  <c r="E6" i="1"/>
  <c r="L6" i="1" s="1"/>
  <c r="G6" i="1"/>
  <c r="M6" i="1" s="1"/>
  <c r="U11" i="5"/>
  <c r="C24" i="1" s="1"/>
  <c r="F24" i="1" s="1"/>
  <c r="D12" i="5"/>
  <c r="C7" i="1" s="1"/>
  <c r="K7" i="1" s="1"/>
  <c r="E7" i="1"/>
  <c r="L7" i="1" s="1"/>
  <c r="G7" i="1"/>
  <c r="M7" i="1" s="1"/>
  <c r="U12" i="5"/>
  <c r="C25" i="1" s="1"/>
  <c r="F25" i="1" s="1"/>
  <c r="D13" i="5"/>
  <c r="C8" i="1" s="1"/>
  <c r="K8" i="1" s="1"/>
  <c r="E8" i="1"/>
  <c r="L8" i="1" s="1"/>
  <c r="G8" i="1"/>
  <c r="M8" i="1" s="1"/>
  <c r="U13" i="5"/>
  <c r="C26" i="1" s="1"/>
  <c r="F26" i="1" s="1"/>
  <c r="D14" i="5"/>
  <c r="C9" i="1" s="1"/>
  <c r="K9" i="1" s="1"/>
  <c r="E9" i="1"/>
  <c r="L9" i="1" s="1"/>
  <c r="G9" i="1"/>
  <c r="M9" i="1" s="1"/>
  <c r="U14" i="5"/>
  <c r="C27" i="1" s="1"/>
  <c r="F27" i="1" s="1"/>
  <c r="D15" i="5"/>
  <c r="C10" i="1" s="1"/>
  <c r="K10" i="1" s="1"/>
  <c r="E10" i="1"/>
  <c r="L10" i="1" s="1"/>
  <c r="G10" i="1"/>
  <c r="M10" i="1" s="1"/>
  <c r="U15" i="5"/>
  <c r="C28" i="1" s="1"/>
  <c r="F28" i="1" s="1"/>
  <c r="D16" i="5"/>
  <c r="C11" i="1" s="1"/>
  <c r="K11" i="1" s="1"/>
  <c r="E11" i="1"/>
  <c r="L11" i="1" s="1"/>
  <c r="G11" i="1"/>
  <c r="M11" i="1" s="1"/>
  <c r="U16" i="5"/>
  <c r="C29" i="1" s="1"/>
  <c r="F29" i="1" s="1"/>
  <c r="D17" i="5"/>
  <c r="C12" i="1" s="1"/>
  <c r="K12" i="1" s="1"/>
  <c r="E12" i="1"/>
  <c r="L12" i="1" s="1"/>
  <c r="G12" i="1"/>
  <c r="M12" i="1" s="1"/>
  <c r="U17" i="5"/>
  <c r="C30" i="1" s="1"/>
  <c r="F30" i="1" s="1"/>
  <c r="D18" i="5"/>
  <c r="C13" i="1" s="1"/>
  <c r="K13" i="1" s="1"/>
  <c r="E13" i="1"/>
  <c r="L13" i="1" s="1"/>
  <c r="G13" i="1"/>
  <c r="M13" i="1" s="1"/>
  <c r="U18" i="5"/>
  <c r="C31" i="1" s="1"/>
  <c r="F31" i="1" s="1"/>
  <c r="D19" i="5"/>
  <c r="C14" i="1" s="1"/>
  <c r="K14" i="1" s="1"/>
  <c r="E14" i="1"/>
  <c r="L14" i="1" s="1"/>
  <c r="G14" i="1"/>
  <c r="M14" i="1" s="1"/>
  <c r="U19" i="5"/>
  <c r="C32" i="1" s="1"/>
  <c r="F32" i="1" s="1"/>
  <c r="D20" i="5"/>
  <c r="C15" i="1" s="1"/>
  <c r="K15" i="1" s="1"/>
  <c r="E15" i="1"/>
  <c r="L15" i="1" s="1"/>
  <c r="G15" i="1"/>
  <c r="M15" i="1" s="1"/>
  <c r="H28" i="1" l="1"/>
  <c r="H10" i="1" s="1"/>
  <c r="N10" i="1" s="1"/>
  <c r="P10" i="1" s="1"/>
  <c r="H26" i="1"/>
  <c r="H8" i="1" s="1"/>
  <c r="N8" i="1" s="1"/>
  <c r="P8" i="1" s="1"/>
  <c r="H30" i="1"/>
  <c r="H12" i="1" s="1"/>
  <c r="N12" i="1" s="1"/>
  <c r="P12" i="1" s="1"/>
  <c r="H24" i="1"/>
  <c r="H6" i="1" s="1"/>
  <c r="N6" i="1" s="1"/>
  <c r="P6" i="1" s="1"/>
  <c r="H29" i="1"/>
  <c r="H11" i="1" s="1"/>
  <c r="N11" i="1" s="1"/>
  <c r="P11" i="1" s="1"/>
  <c r="H27" i="1"/>
  <c r="H9" i="1" s="1"/>
  <c r="N9" i="1" s="1"/>
  <c r="P9" i="1" s="1"/>
  <c r="H31" i="1"/>
  <c r="H13" i="1" s="1"/>
  <c r="N13" i="1" s="1"/>
  <c r="P13" i="1" s="1"/>
  <c r="H25" i="1"/>
  <c r="H7" i="1" s="1"/>
  <c r="N7" i="1" s="1"/>
  <c r="P7" i="1" s="1"/>
  <c r="H21" i="1"/>
  <c r="H3" i="1" s="1"/>
  <c r="N3" i="1" s="1"/>
  <c r="P3" i="1" s="1"/>
  <c r="H23" i="1"/>
  <c r="H5" i="1" s="1"/>
  <c r="N5" i="1" s="1"/>
  <c r="P5" i="1" s="1"/>
  <c r="H33" i="1"/>
  <c r="H15" i="1" s="1"/>
  <c r="N15" i="1" s="1"/>
  <c r="P15" i="1" s="1"/>
  <c r="H22" i="1"/>
  <c r="H4" i="1" s="1"/>
  <c r="N4" i="1" s="1"/>
  <c r="P4" i="1" s="1"/>
  <c r="H32" i="1"/>
  <c r="H14" i="1" s="1"/>
  <c r="N14" i="1" s="1"/>
  <c r="P14" i="1" s="1"/>
</calcChain>
</file>

<file path=xl/comments1.xml><?xml version="1.0" encoding="utf-8"?>
<comments xmlns="http://schemas.openxmlformats.org/spreadsheetml/2006/main">
  <authors>
    <author>Emilie.Franke</author>
    <author>nsylvest</author>
  </authors>
  <commentList>
    <comment ref="N7" authorId="0">
      <text>
        <r>
          <rPr>
            <b/>
            <sz val="9"/>
            <color indexed="81"/>
            <rFont val="Tahoma"/>
            <charset val="1"/>
          </rPr>
          <t>Emilie.Franke:</t>
        </r>
        <r>
          <rPr>
            <sz val="9"/>
            <color indexed="81"/>
            <rFont val="Tahoma"/>
            <charset val="1"/>
          </rPr>
          <t xml:space="preserve">
VIMS SGN survey provided by Eric Hilton; added by EF 9-6-13</t>
        </r>
      </text>
    </comment>
    <comment ref="Y7" authorId="0">
      <text>
        <r>
          <rPr>
            <b/>
            <sz val="9"/>
            <color indexed="81"/>
            <rFont val="Tahoma"/>
            <charset val="1"/>
          </rPr>
          <t>Emilie.Franke:</t>
        </r>
        <r>
          <rPr>
            <sz val="9"/>
            <color indexed="81"/>
            <rFont val="Tahoma"/>
            <charset val="1"/>
          </rPr>
          <t xml:space="preserve">
VIMS SGN survey provided by Eric Hilton; added by EF 9-6-13</t>
        </r>
      </text>
    </comment>
    <comment ref="AE7" authorId="0">
      <text>
        <r>
          <rPr>
            <b/>
            <sz val="9"/>
            <color indexed="81"/>
            <rFont val="Tahoma"/>
            <charset val="1"/>
          </rPr>
          <t>Emilie.Franke:</t>
        </r>
        <r>
          <rPr>
            <sz val="9"/>
            <color indexed="81"/>
            <rFont val="Tahoma"/>
            <charset val="1"/>
          </rPr>
          <t xml:space="preserve">
VIMS SGN survey provided by Eric Hilton; added by EF 9-6-13</t>
        </r>
      </text>
    </comment>
    <comment ref="S18" authorId="1">
      <text>
        <r>
          <rPr>
            <b/>
            <sz val="9"/>
            <color indexed="81"/>
            <rFont val="Tahoma"/>
            <charset val="1"/>
          </rPr>
          <t>nsylvest:</t>
        </r>
        <r>
          <rPr>
            <sz val="9"/>
            <color indexed="81"/>
            <rFont val="Tahoma"/>
            <charset val="1"/>
          </rPr>
          <t xml:space="preserve">
revised data provided by Alan Weaver 1/14/13</t>
        </r>
      </text>
    </comment>
    <comment ref="B19" authorId="1">
      <text>
        <r>
          <rPr>
            <b/>
            <sz val="9"/>
            <color indexed="81"/>
            <rFont val="Tahoma"/>
            <charset val="1"/>
          </rPr>
          <t>nsylvest:</t>
        </r>
        <r>
          <rPr>
            <sz val="9"/>
            <color indexed="81"/>
            <rFont val="Tahoma"/>
            <charset val="1"/>
          </rPr>
          <t xml:space="preserve">
provided by M Hendricks 1/14/13</t>
        </r>
      </text>
    </comment>
    <comment ref="H19" authorId="1">
      <text>
        <r>
          <rPr>
            <b/>
            <sz val="9"/>
            <color indexed="81"/>
            <rFont val="Tahoma"/>
            <charset val="1"/>
          </rPr>
          <t>nsylvest:</t>
        </r>
        <r>
          <rPr>
            <sz val="9"/>
            <color indexed="81"/>
            <rFont val="Tahoma"/>
            <charset val="1"/>
          </rPr>
          <t xml:space="preserve">
provided by Ellen Cosby 3/1/13</t>
        </r>
      </text>
    </comment>
    <comment ref="S19" authorId="1">
      <text>
        <r>
          <rPr>
            <b/>
            <sz val="9"/>
            <color indexed="81"/>
            <rFont val="Tahoma"/>
            <charset val="1"/>
          </rPr>
          <t>nsylvest:</t>
        </r>
        <r>
          <rPr>
            <sz val="9"/>
            <color indexed="81"/>
            <rFont val="Tahoma"/>
            <charset val="1"/>
          </rPr>
          <t xml:space="preserve">
provided by Alan Weaver 1/14/13</t>
        </r>
      </text>
    </comment>
    <comment ref="B20" authorId="1">
      <text>
        <r>
          <rPr>
            <b/>
            <sz val="9"/>
            <color indexed="81"/>
            <rFont val="Tahoma"/>
            <charset val="1"/>
          </rPr>
          <t>nsylvest:</t>
        </r>
        <r>
          <rPr>
            <sz val="9"/>
            <color indexed="81"/>
            <rFont val="Tahoma"/>
            <charset val="1"/>
          </rPr>
          <t xml:space="preserve">
provided by M. Hendricks 1/14/13</t>
        </r>
      </text>
    </comment>
    <comment ref="H20" authorId="1">
      <text>
        <r>
          <rPr>
            <b/>
            <sz val="9"/>
            <color indexed="81"/>
            <rFont val="Tahoma"/>
            <charset val="1"/>
          </rPr>
          <t>nsylvest:</t>
        </r>
        <r>
          <rPr>
            <sz val="9"/>
            <color indexed="81"/>
            <rFont val="Tahoma"/>
            <charset val="1"/>
          </rPr>
          <t xml:space="preserve">
provided by Ellen Cosby 3/1/13</t>
        </r>
      </text>
    </comment>
    <comment ref="S20" authorId="1">
      <text>
        <r>
          <rPr>
            <b/>
            <sz val="9"/>
            <color indexed="81"/>
            <rFont val="Tahoma"/>
            <charset val="1"/>
          </rPr>
          <t>nsylvest:</t>
        </r>
        <r>
          <rPr>
            <sz val="9"/>
            <color indexed="81"/>
            <rFont val="Tahoma"/>
            <charset val="1"/>
          </rPr>
          <t xml:space="preserve">
provided by Alan Weaver 1/14/13; 2012 estimate is "preliminary"</t>
        </r>
      </text>
    </comment>
    <comment ref="B21" authorId="0">
      <text>
        <r>
          <rPr>
            <b/>
            <sz val="9"/>
            <color indexed="81"/>
            <rFont val="Tahoma"/>
            <charset val="1"/>
          </rPr>
          <t>Emilie.Franke:</t>
        </r>
        <r>
          <rPr>
            <sz val="9"/>
            <color indexed="81"/>
            <rFont val="Tahoma"/>
            <charset val="1"/>
          </rPr>
          <t xml:space="preserve">
Data posted here http://www.fish.state.pa.us/shad_susq.htm  and confirmed by Josh Tryninewski (PFBC) 2/20/14</t>
        </r>
      </text>
    </comment>
    <comment ref="H21" authorId="0">
      <text>
        <r>
          <rPr>
            <b/>
            <sz val="9"/>
            <color indexed="81"/>
            <rFont val="Tahoma"/>
            <charset val="1"/>
          </rPr>
          <t>Emilie.Franke:</t>
        </r>
        <r>
          <rPr>
            <sz val="9"/>
            <color indexed="81"/>
            <rFont val="Tahoma"/>
            <charset val="1"/>
          </rPr>
          <t xml:space="preserve">
provided by Ellen Cosby 3/13/14</t>
        </r>
      </text>
    </comment>
    <comment ref="S21" authorId="0">
      <text>
        <r>
          <rPr>
            <b/>
            <sz val="9"/>
            <color indexed="81"/>
            <rFont val="Tahoma"/>
            <charset val="1"/>
          </rPr>
          <t>Emilie.Franke:</t>
        </r>
        <r>
          <rPr>
            <sz val="9"/>
            <color indexed="81"/>
            <rFont val="Tahoma"/>
            <charset val="1"/>
          </rPr>
          <t xml:space="preserve">
provided by Alan Weaver 3/7/14; 2013 estimate is preliminary</t>
        </r>
      </text>
    </comment>
  </commentList>
</comments>
</file>

<file path=xl/comments2.xml><?xml version="1.0" encoding="utf-8"?>
<comments xmlns="http://schemas.openxmlformats.org/spreadsheetml/2006/main">
  <authors>
    <author>nsylvest</author>
  </authors>
  <commentList>
    <comment ref="B31" authorId="0">
      <text>
        <r>
          <rPr>
            <b/>
            <sz val="9"/>
            <color indexed="81"/>
            <rFont val="Tahoma"/>
            <charset val="1"/>
          </rPr>
          <t>nsylvest:</t>
        </r>
        <r>
          <rPr>
            <sz val="9"/>
            <color indexed="81"/>
            <rFont val="Tahoma"/>
            <charset val="1"/>
          </rPr>
          <t xml:space="preserve">
revised data provided by Alan Weaver 1/14/13</t>
        </r>
      </text>
    </comment>
    <comment ref="B32" authorId="0">
      <text>
        <r>
          <rPr>
            <b/>
            <sz val="9"/>
            <color indexed="81"/>
            <rFont val="Tahoma"/>
            <charset val="1"/>
          </rPr>
          <t>nsylvest:</t>
        </r>
        <r>
          <rPr>
            <sz val="9"/>
            <color indexed="81"/>
            <rFont val="Tahoma"/>
            <charset val="1"/>
          </rPr>
          <t xml:space="preserve">
provided by Alan Weaver 1/14/13</t>
        </r>
      </text>
    </comment>
    <comment ref="B33" authorId="0">
      <text>
        <r>
          <rPr>
            <b/>
            <sz val="9"/>
            <color indexed="81"/>
            <rFont val="Tahoma"/>
            <charset val="1"/>
          </rPr>
          <t>nsylvest:</t>
        </r>
        <r>
          <rPr>
            <sz val="9"/>
            <color indexed="81"/>
            <rFont val="Tahoma"/>
            <charset val="1"/>
          </rPr>
          <t xml:space="preserve">
TBD - doing the 2012 review now (no technicians from June ’12 to Dec ’12)</t>
        </r>
      </text>
    </comment>
  </commentList>
</comments>
</file>

<file path=xl/sharedStrings.xml><?xml version="1.0" encoding="utf-8"?>
<sst xmlns="http://schemas.openxmlformats.org/spreadsheetml/2006/main" count="84" uniqueCount="55">
  <si>
    <t>year</t>
  </si>
  <si>
    <t>%bay goal</t>
  </si>
  <si>
    <t>PR data</t>
  </si>
  <si>
    <t>PR%goal</t>
  </si>
  <si>
    <t>SRdata</t>
  </si>
  <si>
    <t>SR%goal</t>
  </si>
  <si>
    <t>YR data</t>
  </si>
  <si>
    <t>YR%goal</t>
  </si>
  <si>
    <t>JR%goal</t>
  </si>
  <si>
    <t>SRbaygoal</t>
  </si>
  <si>
    <t>PRbaygoal</t>
  </si>
  <si>
    <t>YRbaygoal</t>
  </si>
  <si>
    <t>JRbaygoal</t>
  </si>
  <si>
    <t>Goal</t>
  </si>
  <si>
    <t>Year</t>
  </si>
  <si>
    <t>Percent Achievement</t>
  </si>
  <si>
    <t>fish passed</t>
  </si>
  <si>
    <t>*Landings plus discards</t>
  </si>
  <si>
    <t>Susquehanna River Indicator (York Haven Dam)</t>
  </si>
  <si>
    <t>James River Indicator (Boshers Dam)</t>
  </si>
  <si>
    <t>Geo Mean of Pound Net Data* (Walburg/Sykes)</t>
  </si>
  <si>
    <t>James River Indicator (Lower James)</t>
  </si>
  <si>
    <t>Rappahannock River Indicator</t>
  </si>
  <si>
    <t xml:space="preserve">CPUE </t>
  </si>
  <si>
    <t>Percent Achieved</t>
  </si>
  <si>
    <t xml:space="preserve">Goal </t>
  </si>
  <si>
    <t>Total James River Index Score</t>
  </si>
  <si>
    <t>Boshersdata</t>
  </si>
  <si>
    <t>Boshers%goal</t>
  </si>
  <si>
    <t>Lowerdata</t>
  </si>
  <si>
    <t>Lower%goal</t>
  </si>
  <si>
    <t>River Weightings</t>
  </si>
  <si>
    <t>Total James River Index</t>
  </si>
  <si>
    <t>Boshers Dam</t>
  </si>
  <si>
    <t>Lower James</t>
  </si>
  <si>
    <t>Total Bay Index</t>
  </si>
  <si>
    <t>Susquehanna</t>
  </si>
  <si>
    <t>Potomac</t>
  </si>
  <si>
    <t>York</t>
  </si>
  <si>
    <t>James</t>
  </si>
  <si>
    <t>Rapp</t>
  </si>
  <si>
    <t>RR data</t>
  </si>
  <si>
    <t>RR%goal</t>
  </si>
  <si>
    <t>Bosh Jamesgoal</t>
  </si>
  <si>
    <t>Lower Jamesgoal</t>
  </si>
  <si>
    <t>Total James %goal</t>
  </si>
  <si>
    <t>RRbay goal</t>
  </si>
  <si>
    <t>All calculations completed 9/6/13 by Emilie Franke (Chesapeake Research Consortium); refer to "Indicator Data" worksheet for data sources.</t>
  </si>
  <si>
    <t>Potomac River data provided 3/12/15 by Ellen Cosby (Potomac River Fisheries Commission)</t>
  </si>
  <si>
    <t>York Haven Dam (Susquehanna River) data provided 3/12/15 byJosh Tryninewski (Pennsylvania Fish and Boat Commission)</t>
  </si>
  <si>
    <t>York, Rappahannock, Lower James rivers data provided 3/12/15 by Eric Hilton (Virginia Institute of Marine Science); 2013 data provided by Brian Watkins on 3/5/14</t>
  </si>
  <si>
    <t>Boshers Dam (upper James River) data provided 3/11/15 by Alan Weaver (Virginia Department of Game and Inland Fisheries)</t>
  </si>
  <si>
    <t>Potomac River Indicator</t>
  </si>
  <si>
    <t>York River Indicator</t>
  </si>
  <si>
    <t>Data Sources: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</si>
</sst>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0%"/>
    <numFmt numFmtId="165" formatCode="0.0%"/>
    <numFmt numFmtId="166" formatCode="0.000"/>
    <numFmt numFmtId="167" formatCode="0.0000000"/>
  </numFmts>
  <fonts count="10" x14ac:knownFonts="1">
    <font>
      <sz val="10"/>
      <name val="Arial"/>
    </font>
    <font>
      <sz val="10"/>
      <color indexed="10"/>
      <name val="Arial"/>
      <family val="2"/>
    </font>
    <font>
      <sz val="8"/>
      <name val="Arial"/>
    </font>
    <font>
      <b/>
      <sz val="10"/>
      <name val="Arial"/>
      <family val="2"/>
    </font>
    <font>
      <sz val="10"/>
      <color indexed="8"/>
      <name val="Arial"/>
    </font>
    <font>
      <sz val="10"/>
      <name val="Arial"/>
      <family val="2"/>
    </font>
    <font>
      <sz val="10"/>
      <color indexed="12"/>
      <name val="Arial"/>
    </font>
    <font>
      <sz val="1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0" fontId="3" fillId="0" borderId="0" xfId="0" applyFont="1" applyBorder="1"/>
    <xf numFmtId="0" fontId="0" fillId="0" borderId="0" xfId="0" applyBorder="1"/>
    <xf numFmtId="0" fontId="5" fillId="0" borderId="0" xfId="0" applyFont="1" applyBorder="1"/>
    <xf numFmtId="0" fontId="5" fillId="0" borderId="0" xfId="0" applyFont="1" applyBorder="1" applyAlignment="1">
      <alignment wrapText="1"/>
    </xf>
    <xf numFmtId="10" fontId="0" fillId="0" borderId="0" xfId="0" applyNumberFormat="1" applyBorder="1"/>
    <xf numFmtId="0" fontId="4" fillId="0" borderId="0" xfId="0" applyFont="1" applyBorder="1"/>
    <xf numFmtId="0" fontId="4" fillId="0" borderId="0" xfId="0" applyFont="1"/>
    <xf numFmtId="0" fontId="1" fillId="0" borderId="0" xfId="0" applyFont="1" applyFill="1"/>
    <xf numFmtId="0" fontId="0" fillId="0" borderId="1" xfId="0" applyBorder="1"/>
    <xf numFmtId="0" fontId="3" fillId="0" borderId="0" xfId="0" applyFont="1" applyBorder="1" applyAlignment="1"/>
    <xf numFmtId="0" fontId="0" fillId="0" borderId="0" xfId="0" applyFill="1"/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 applyAlignment="1"/>
    <xf numFmtId="0" fontId="4" fillId="0" borderId="0" xfId="0" applyFont="1" applyFill="1" applyBorder="1"/>
    <xf numFmtId="0" fontId="4" fillId="0" borderId="1" xfId="0" applyFont="1" applyFill="1" applyBorder="1"/>
    <xf numFmtId="166" fontId="0" fillId="0" borderId="0" xfId="0" applyNumberFormat="1"/>
    <xf numFmtId="166" fontId="3" fillId="0" borderId="0" xfId="0" applyNumberFormat="1" applyFont="1" applyAlignment="1">
      <alignment horizontal="center"/>
    </xf>
    <xf numFmtId="167" fontId="0" fillId="0" borderId="0" xfId="0" applyNumberFormat="1"/>
    <xf numFmtId="10" fontId="0" fillId="0" borderId="0" xfId="0" applyNumberFormat="1" applyFill="1" applyBorder="1"/>
    <xf numFmtId="0" fontId="5" fillId="0" borderId="0" xfId="0" applyFont="1"/>
    <xf numFmtId="0" fontId="3" fillId="0" borderId="0" xfId="0" applyFont="1" applyFill="1"/>
    <xf numFmtId="0" fontId="5" fillId="0" borderId="0" xfId="0" applyFont="1" applyFill="1"/>
    <xf numFmtId="2" fontId="5" fillId="0" borderId="0" xfId="0" applyNumberFormat="1" applyFont="1" applyFill="1"/>
    <xf numFmtId="0" fontId="6" fillId="0" borderId="0" xfId="0" applyFont="1" applyFill="1"/>
    <xf numFmtId="0" fontId="0" fillId="0" borderId="2" xfId="0" applyBorder="1"/>
    <xf numFmtId="0" fontId="0" fillId="0" borderId="3" xfId="0" applyBorder="1"/>
    <xf numFmtId="0" fontId="3" fillId="0" borderId="3" xfId="0" applyFont="1" applyBorder="1"/>
    <xf numFmtId="0" fontId="0" fillId="0" borderId="0" xfId="0" applyFont="1" applyBorder="1" applyAlignment="1">
      <alignment horizontal="right" vertical="center" wrapText="1"/>
    </xf>
    <xf numFmtId="10" fontId="0" fillId="0" borderId="0" xfId="0" applyNumberFormat="1"/>
    <xf numFmtId="165" fontId="5" fillId="0" borderId="0" xfId="0" applyNumberFormat="1" applyFont="1" applyFill="1"/>
    <xf numFmtId="0" fontId="3" fillId="0" borderId="2" xfId="0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0" fillId="0" borderId="4" xfId="0" applyBorder="1"/>
    <xf numFmtId="10" fontId="5" fillId="0" borderId="0" xfId="0" applyNumberFormat="1" applyFont="1"/>
    <xf numFmtId="9" fontId="0" fillId="0" borderId="0" xfId="0" applyNumberFormat="1"/>
    <xf numFmtId="9" fontId="0" fillId="0" borderId="2" xfId="0" applyNumberFormat="1" applyBorder="1"/>
    <xf numFmtId="0" fontId="5" fillId="0" borderId="2" xfId="0" applyFont="1" applyBorder="1"/>
    <xf numFmtId="164" fontId="3" fillId="0" borderId="2" xfId="0" applyNumberFormat="1" applyFont="1" applyBorder="1"/>
    <xf numFmtId="165" fontId="0" fillId="0" borderId="3" xfId="0" applyNumberFormat="1" applyBorder="1"/>
    <xf numFmtId="0" fontId="3" fillId="2" borderId="0" xfId="0" applyFont="1" applyFill="1"/>
    <xf numFmtId="0" fontId="0" fillId="2" borderId="0" xfId="0" applyFill="1"/>
    <xf numFmtId="165" fontId="0" fillId="2" borderId="0" xfId="0" applyNumberFormat="1" applyFill="1"/>
    <xf numFmtId="164" fontId="0" fillId="2" borderId="0" xfId="0" applyNumberFormat="1" applyFill="1"/>
    <xf numFmtId="0" fontId="0" fillId="2" borderId="0" xfId="0" applyNumberFormat="1" applyFill="1"/>
    <xf numFmtId="167" fontId="3" fillId="3" borderId="0" xfId="0" applyNumberFormat="1" applyFont="1" applyFill="1"/>
    <xf numFmtId="167" fontId="0" fillId="3" borderId="0" xfId="0" applyNumberFormat="1" applyFill="1"/>
    <xf numFmtId="166" fontId="3" fillId="3" borderId="0" xfId="0" applyNumberFormat="1" applyFont="1" applyFill="1"/>
    <xf numFmtId="0" fontId="3" fillId="3" borderId="3" xfId="0" applyFont="1" applyFill="1" applyBorder="1"/>
    <xf numFmtId="166" fontId="0" fillId="3" borderId="0" xfId="0" applyNumberFormat="1" applyFill="1"/>
    <xf numFmtId="10" fontId="0" fillId="3" borderId="3" xfId="0" applyNumberFormat="1" applyFill="1" applyBorder="1"/>
    <xf numFmtId="10" fontId="0" fillId="4" borderId="3" xfId="0" applyNumberFormat="1" applyFill="1" applyBorder="1"/>
    <xf numFmtId="0" fontId="5" fillId="0" borderId="0" xfId="0" applyFont="1" applyFill="1" applyBorder="1"/>
    <xf numFmtId="0" fontId="0" fillId="0" borderId="1" xfId="0" applyFill="1" applyBorder="1"/>
  </cellXfs>
  <cellStyles count="2">
    <cellStyle name="Comma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691417562252999"/>
          <c:y val="3.1980358217489027E-2"/>
          <c:w val="0.71852025106156214"/>
          <c:h val="0.9126702229760327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'Indicator Data'!$B$7</c:f>
              <c:strCache>
                <c:ptCount val="1"/>
                <c:pt idx="0">
                  <c:v>fish passed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'Indicator Data'!$A$8:$A$22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'Indicator Data'!$B$8:$B$22</c:f>
              <c:numCache>
                <c:formatCode>General</c:formatCode>
                <c:ptCount val="15"/>
                <c:pt idx="0">
                  <c:v>4687</c:v>
                </c:pt>
                <c:pt idx="1">
                  <c:v>16200</c:v>
                </c:pt>
                <c:pt idx="2">
                  <c:v>1555</c:v>
                </c:pt>
                <c:pt idx="3">
                  <c:v>2536</c:v>
                </c:pt>
                <c:pt idx="4">
                  <c:v>219</c:v>
                </c:pt>
                <c:pt idx="5">
                  <c:v>1772</c:v>
                </c:pt>
                <c:pt idx="6">
                  <c:v>1913</c:v>
                </c:pt>
                <c:pt idx="7">
                  <c:v>192</c:v>
                </c:pt>
                <c:pt idx="8">
                  <c:v>21</c:v>
                </c:pt>
                <c:pt idx="9">
                  <c:v>402</c:v>
                </c:pt>
                <c:pt idx="10">
                  <c:v>907</c:v>
                </c:pt>
                <c:pt idx="11">
                  <c:v>0</c:v>
                </c:pt>
                <c:pt idx="12">
                  <c:v>224</c:v>
                </c:pt>
                <c:pt idx="13">
                  <c:v>202</c:v>
                </c:pt>
                <c:pt idx="14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30912"/>
        <c:axId val="38632832"/>
      </c:barChart>
      <c:lineChart>
        <c:grouping val="standard"/>
        <c:varyColors val="0"/>
        <c:ser>
          <c:idx val="0"/>
          <c:order val="1"/>
          <c:tx>
            <c:strRef>
              <c:f>'Indicator Data'!$C$7</c:f>
              <c:strCache>
                <c:ptCount val="1"/>
                <c:pt idx="0">
                  <c:v>Goal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'Indicator Data'!$C$8:$C$22</c:f>
              <c:numCache>
                <c:formatCode>General</c:formatCode>
                <c:ptCount val="15"/>
                <c:pt idx="0">
                  <c:v>2000000</c:v>
                </c:pt>
                <c:pt idx="1">
                  <c:v>2000000</c:v>
                </c:pt>
                <c:pt idx="2">
                  <c:v>2000000</c:v>
                </c:pt>
                <c:pt idx="3">
                  <c:v>2000000</c:v>
                </c:pt>
                <c:pt idx="4">
                  <c:v>2000000</c:v>
                </c:pt>
                <c:pt idx="5">
                  <c:v>2000000</c:v>
                </c:pt>
                <c:pt idx="6">
                  <c:v>2000000</c:v>
                </c:pt>
                <c:pt idx="7">
                  <c:v>2000000</c:v>
                </c:pt>
                <c:pt idx="8">
                  <c:v>2000000</c:v>
                </c:pt>
                <c:pt idx="9">
                  <c:v>2000000</c:v>
                </c:pt>
                <c:pt idx="10">
                  <c:v>2000000</c:v>
                </c:pt>
                <c:pt idx="11">
                  <c:v>2000000</c:v>
                </c:pt>
                <c:pt idx="12">
                  <c:v>2000000</c:v>
                </c:pt>
                <c:pt idx="13">
                  <c:v>2000000</c:v>
                </c:pt>
                <c:pt idx="14">
                  <c:v>2000000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80064"/>
        <c:axId val="38681984"/>
      </c:lineChart>
      <c:catAx>
        <c:axId val="38630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632832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38632832"/>
        <c:scaling>
          <c:orientation val="minMax"/>
          <c:max val="20000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# of Fish Passing Dam</a:t>
                </a:r>
              </a:p>
            </c:rich>
          </c:tx>
          <c:layout>
            <c:manualLayout>
              <c:xMode val="edge"/>
              <c:yMode val="edge"/>
              <c:x val="3.9506144580764617E-2"/>
              <c:y val="0.404674510743191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630912"/>
        <c:crosses val="autoZero"/>
        <c:crossBetween val="between"/>
      </c:valAx>
      <c:catAx>
        <c:axId val="38680064"/>
        <c:scaling>
          <c:orientation val="minMax"/>
        </c:scaling>
        <c:delete val="1"/>
        <c:axPos val="b"/>
        <c:majorTickMark val="out"/>
        <c:minorTickMark val="none"/>
        <c:tickLblPos val="none"/>
        <c:crossAx val="38681984"/>
        <c:crosses val="autoZero"/>
        <c:auto val="0"/>
        <c:lblAlgn val="ctr"/>
        <c:lblOffset val="100"/>
        <c:noMultiLvlLbl val="0"/>
      </c:catAx>
      <c:valAx>
        <c:axId val="38681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680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011" r="0.75000000000000011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Shad Returning to the York River</a:t>
            </a:r>
          </a:p>
        </c:rich>
      </c:tx>
      <c:layout>
        <c:manualLayout>
          <c:xMode val="edge"/>
          <c:yMode val="edge"/>
          <c:x val="0.24032590388742128"/>
          <c:y val="6.1488517060367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07942973523421"/>
          <c:y val="0.21682916423052004"/>
          <c:w val="0.80040733197556002"/>
          <c:h val="0.55987231958029804"/>
        </c:manualLayout>
      </c:layout>
      <c:lineChart>
        <c:grouping val="standard"/>
        <c:varyColors val="0"/>
        <c:ser>
          <c:idx val="0"/>
          <c:order val="0"/>
          <c:tx>
            <c:v>York Percent Achieved</c:v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'Bay wide abun calculations'!$A$3:$A$17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'Bay wide abun calculations'!$G$3:$G$17</c:f>
              <c:numCache>
                <c:formatCode>0.0%</c:formatCode>
                <c:ptCount val="15"/>
                <c:pt idx="0">
                  <c:v>0.43119266055045868</c:v>
                </c:pt>
                <c:pt idx="1">
                  <c:v>0.74369266055045868</c:v>
                </c:pt>
                <c:pt idx="2">
                  <c:v>0.42832568807339444</c:v>
                </c:pt>
                <c:pt idx="3">
                  <c:v>0.51490825688073394</c:v>
                </c:pt>
                <c:pt idx="4">
                  <c:v>0.55733944954128445</c:v>
                </c:pt>
                <c:pt idx="5">
                  <c:v>0.26605504587155959</c:v>
                </c:pt>
                <c:pt idx="6">
                  <c:v>0.16341743119266056</c:v>
                </c:pt>
                <c:pt idx="7">
                  <c:v>0.28899082568807338</c:v>
                </c:pt>
                <c:pt idx="8">
                  <c:v>0.18807339449541283</c:v>
                </c:pt>
                <c:pt idx="9">
                  <c:v>0.16743119266055045</c:v>
                </c:pt>
                <c:pt idx="10">
                  <c:v>0.24025229357798167</c:v>
                </c:pt>
                <c:pt idx="11">
                  <c:v>0.26261467889908258</c:v>
                </c:pt>
                <c:pt idx="12">
                  <c:v>0.18176605504587154</c:v>
                </c:pt>
                <c:pt idx="13">
                  <c:v>0.22821100917431192</c:v>
                </c:pt>
                <c:pt idx="14">
                  <c:v>0.57683486238532111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52800"/>
        <c:axId val="110672896"/>
      </c:lineChart>
      <c:catAx>
        <c:axId val="110652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3767814853762164"/>
              <c:y val="0.877025262467191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67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67289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of Goal Achieved</a:t>
                </a:r>
              </a:p>
            </c:rich>
          </c:tx>
          <c:layout>
            <c:manualLayout>
              <c:xMode val="edge"/>
              <c:yMode val="edge"/>
              <c:x val="3.2586541503159011E-2"/>
              <c:y val="0.2265380577427821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652800"/>
        <c:crosses val="autoZero"/>
        <c:crossBetween val="between"/>
        <c:majorUnit val="0.1"/>
        <c:minorUnit val="0.05"/>
      </c:valAx>
      <c:spPr>
        <a:gradFill rotWithShape="0">
          <a:gsLst>
            <a:gs pos="0">
              <a:srgbClr val="C0C0C0">
                <a:gamma/>
                <a:tint val="34902"/>
                <a:invGamma/>
              </a:srgbClr>
            </a:gs>
            <a:gs pos="100000">
              <a:srgbClr val="C0C0C0"/>
            </a:gs>
          </a:gsLst>
          <a:lin ang="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Shad Returning to the James River</a:t>
            </a:r>
          </a:p>
        </c:rich>
      </c:tx>
      <c:layout>
        <c:manualLayout>
          <c:xMode val="edge"/>
          <c:yMode val="edge"/>
          <c:x val="0.24786356317466171"/>
          <c:y val="5.7173556430446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99298519235282"/>
          <c:y val="0.22006542041306515"/>
          <c:w val="0.80036773188482258"/>
          <c:h val="0.52750975775484732"/>
        </c:manualLayout>
      </c:layout>
      <c:lineChart>
        <c:grouping val="standard"/>
        <c:varyColors val="0"/>
        <c:ser>
          <c:idx val="0"/>
          <c:order val="0"/>
          <c:tx>
            <c:v>James Percent Achieved</c:v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'Bay wide abun calculations'!$A$3:$A$17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'Bay wide abun calculations'!$H$3:$H$17</c:f>
              <c:numCache>
                <c:formatCode>0.000%</c:formatCode>
                <c:ptCount val="15"/>
                <c:pt idx="0">
                  <c:v>0.10490476353144838</c:v>
                </c:pt>
                <c:pt idx="1">
                  <c:v>7.9620565551067529E-2</c:v>
                </c:pt>
                <c:pt idx="2">
                  <c:v>8.9573911656087718E-2</c:v>
                </c:pt>
                <c:pt idx="3">
                  <c:v>0.14888709446047321</c:v>
                </c:pt>
                <c:pt idx="4">
                  <c:v>0.1177417125216388</c:v>
                </c:pt>
                <c:pt idx="5">
                  <c:v>0.11368910346220429</c:v>
                </c:pt>
                <c:pt idx="6">
                  <c:v>2.7652479053664171E-2</c:v>
                </c:pt>
                <c:pt idx="7">
                  <c:v>7.0690141257934228E-2</c:v>
                </c:pt>
                <c:pt idx="8">
                  <c:v>2.4000038718984422E-2</c:v>
                </c:pt>
                <c:pt idx="9">
                  <c:v>4.2776093479515297E-2</c:v>
                </c:pt>
                <c:pt idx="10">
                  <c:v>0.10959661004039241</c:v>
                </c:pt>
                <c:pt idx="11">
                  <c:v>0.14341802613964225</c:v>
                </c:pt>
                <c:pt idx="12">
                  <c:v>9.6328323600692448E-2</c:v>
                </c:pt>
                <c:pt idx="13">
                  <c:v>7.1263394345066372E-2</c:v>
                </c:pt>
                <c:pt idx="14">
                  <c:v>0.11665460634737451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02976"/>
        <c:axId val="139905280"/>
      </c:lineChart>
      <c:catAx>
        <c:axId val="139902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4029409391176031"/>
              <c:y val="0.860844160104986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905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0528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of Goal Achieved</a:t>
                </a:r>
              </a:p>
            </c:rich>
          </c:tx>
          <c:layout>
            <c:manualLayout>
              <c:xMode val="edge"/>
              <c:yMode val="edge"/>
              <c:x val="2.9304096870760847E-2"/>
              <c:y val="0.1844665354330709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902976"/>
        <c:crosses val="autoZero"/>
        <c:crossBetween val="between"/>
        <c:majorUnit val="0.1"/>
        <c:minorUnit val="0.05"/>
      </c:valAx>
      <c:spPr>
        <a:gradFill rotWithShape="0">
          <a:gsLst>
            <a:gs pos="0">
              <a:srgbClr val="C0C0C0">
                <a:gamma/>
                <a:tint val="34902"/>
                <a:invGamma/>
              </a:srgbClr>
            </a:gs>
            <a:gs pos="100000">
              <a:srgbClr val="C0C0C0"/>
            </a:gs>
          </a:gsLst>
          <a:lin ang="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Shad Returning to the Chesapeake Bay</a:t>
            </a:r>
          </a:p>
        </c:rich>
      </c:tx>
      <c:layout>
        <c:manualLayout>
          <c:xMode val="edge"/>
          <c:yMode val="edge"/>
          <c:x val="0.21070503382199179"/>
          <c:y val="7.41934533744379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73204620023144"/>
          <c:y val="0.21612937268361371"/>
          <c:w val="0.80081459765346663"/>
          <c:h val="0.56129120667087773"/>
        </c:manualLayout>
      </c:layout>
      <c:lineChart>
        <c:grouping val="standard"/>
        <c:varyColors val="0"/>
        <c:ser>
          <c:idx val="0"/>
          <c:order val="0"/>
          <c:tx>
            <c:v>Baywide Percent Achieved</c:v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'Bay wide abun calculations'!$A$3:$A$17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'Bay wide abun calculations'!$P$3:$P$17</c:f>
              <c:numCache>
                <c:formatCode>0.00%</c:formatCode>
                <c:ptCount val="15"/>
                <c:pt idx="0">
                  <c:v>0.10719743306491017</c:v>
                </c:pt>
                <c:pt idx="1">
                  <c:v>0.16042617463955672</c:v>
                </c:pt>
                <c:pt idx="2">
                  <c:v>0.12612007881387394</c:v>
                </c:pt>
                <c:pt idx="3">
                  <c:v>0.20934517561529215</c:v>
                </c:pt>
                <c:pt idx="4">
                  <c:v>0.20895307491855911</c:v>
                </c:pt>
                <c:pt idx="5">
                  <c:v>0.19507566312779512</c:v>
                </c:pt>
                <c:pt idx="6">
                  <c:v>0.19688576300244379</c:v>
                </c:pt>
                <c:pt idx="7">
                  <c:v>0.22255511722739052</c:v>
                </c:pt>
                <c:pt idx="8">
                  <c:v>0.23281207463959347</c:v>
                </c:pt>
                <c:pt idx="9">
                  <c:v>0.28564920893058043</c:v>
                </c:pt>
                <c:pt idx="10">
                  <c:v>0.29844586613667912</c:v>
                </c:pt>
                <c:pt idx="11">
                  <c:v>0.34936924281997944</c:v>
                </c:pt>
                <c:pt idx="12">
                  <c:v>0.37979121838351593</c:v>
                </c:pt>
                <c:pt idx="13">
                  <c:v>0.3988437116345086</c:v>
                </c:pt>
                <c:pt idx="14">
                  <c:v>0.44308033727379981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53280"/>
        <c:axId val="139955584"/>
      </c:lineChart>
      <c:catAx>
        <c:axId val="139953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3861895311866503"/>
              <c:y val="0.877420621674161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95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5558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of Goal Achieved</a:t>
                </a:r>
              </a:p>
            </c:rich>
          </c:tx>
          <c:layout>
            <c:manualLayout>
              <c:xMode val="edge"/>
              <c:yMode val="edge"/>
              <c:x val="3.2520325203252036E-2"/>
              <c:y val="0.2290327331278104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953280"/>
        <c:crosses val="autoZero"/>
        <c:crossBetween val="between"/>
        <c:majorUnit val="0.1"/>
        <c:minorUnit val="0.05"/>
      </c:valAx>
      <c:spPr>
        <a:gradFill rotWithShape="0">
          <a:gsLst>
            <a:gs pos="0">
              <a:srgbClr val="C0C0C0">
                <a:gamma/>
                <a:tint val="34902"/>
                <a:invGamma/>
              </a:srgbClr>
            </a:gs>
            <a:gs pos="100000">
              <a:srgbClr val="C0C0C0"/>
            </a:gs>
          </a:gsLst>
          <a:lin ang="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Shad Returning to the Rappahannock River</a:t>
            </a:r>
          </a:p>
        </c:rich>
      </c:tx>
      <c:layout>
        <c:manualLayout>
          <c:xMode val="edge"/>
          <c:yMode val="edge"/>
          <c:x val="0.21556288346122346"/>
          <c:y val="6.58038057742782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99298519235282"/>
          <c:y val="0.22006542041306515"/>
          <c:w val="0.80036773188482258"/>
          <c:h val="0.52750975775484732"/>
        </c:manualLayout>
      </c:layout>
      <c:lineChart>
        <c:grouping val="standard"/>
        <c:varyColors val="0"/>
        <c:ser>
          <c:idx val="0"/>
          <c:order val="0"/>
          <c:tx>
            <c:v>Rappahannock Percent Achieved</c:v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'Bay wide abun calculations'!$A$3:$A$17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'Bay wide abun calculations'!$J$3:$J$17</c:f>
              <c:numCache>
                <c:formatCode>0.000%</c:formatCode>
                <c:ptCount val="15"/>
                <c:pt idx="0">
                  <c:v>0.22292993630573249</c:v>
                </c:pt>
                <c:pt idx="1">
                  <c:v>0.73503184713375791</c:v>
                </c:pt>
                <c:pt idx="2">
                  <c:v>0.3923566878980892</c:v>
                </c:pt>
                <c:pt idx="3">
                  <c:v>0.90445859872611467</c:v>
                </c:pt>
                <c:pt idx="4">
                  <c:v>0.89936305732484079</c:v>
                </c:pt>
                <c:pt idx="5">
                  <c:v>0.47006369426751593</c:v>
                </c:pt>
                <c:pt idx="6">
                  <c:v>0.38343949044585984</c:v>
                </c:pt>
                <c:pt idx="7">
                  <c:v>0.33121019108280259</c:v>
                </c:pt>
                <c:pt idx="8">
                  <c:v>0.39745222929936308</c:v>
                </c:pt>
                <c:pt idx="9">
                  <c:v>0.68280254777070071</c:v>
                </c:pt>
                <c:pt idx="10">
                  <c:v>0.25859872611464968</c:v>
                </c:pt>
                <c:pt idx="11">
                  <c:v>0.82929936305732488</c:v>
                </c:pt>
                <c:pt idx="12">
                  <c:v>0.92738853503184726</c:v>
                </c:pt>
                <c:pt idx="13">
                  <c:v>0.88917197452229313</c:v>
                </c:pt>
                <c:pt idx="14">
                  <c:v>1.1031847133757962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11776"/>
        <c:axId val="140402688"/>
      </c:lineChart>
      <c:catAx>
        <c:axId val="14001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4029414714880397"/>
              <c:y val="0.860844160104986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40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40268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of Goal Achieved</a:t>
                </a:r>
              </a:p>
            </c:rich>
          </c:tx>
          <c:layout>
            <c:manualLayout>
              <c:xMode val="edge"/>
              <c:yMode val="edge"/>
              <c:x val="2.9304169383285686E-2"/>
              <c:y val="0.1844665354330709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011776"/>
        <c:crosses val="autoZero"/>
        <c:crossBetween val="between"/>
        <c:majorUnit val="0.1"/>
        <c:minorUnit val="0.05"/>
      </c:valAx>
      <c:spPr>
        <a:gradFill rotWithShape="0">
          <a:gsLst>
            <a:gs pos="0">
              <a:srgbClr val="C0C0C0">
                <a:gamma/>
                <a:tint val="34902"/>
                <a:invGamma/>
              </a:srgbClr>
            </a:gs>
            <a:gs pos="100000">
              <a:srgbClr val="C0C0C0"/>
            </a:gs>
          </a:gsLst>
          <a:lin ang="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Shad Returning to Boshers Dam (Upper James)</a:t>
            </a:r>
          </a:p>
        </c:rich>
      </c:tx>
      <c:layout>
        <c:manualLayout>
          <c:xMode val="edge"/>
          <c:yMode val="edge"/>
          <c:x val="0.20759481270128946"/>
          <c:y val="5.7173556430446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99298519235282"/>
          <c:y val="0.22006542041306515"/>
          <c:w val="0.80036773188482258"/>
          <c:h val="0.52750975775484732"/>
        </c:manualLayout>
      </c:layout>
      <c:lineChart>
        <c:grouping val="standard"/>
        <c:varyColors val="0"/>
        <c:ser>
          <c:idx val="0"/>
          <c:order val="0"/>
          <c:tx>
            <c:v>Boshers Dam Percent Achieved</c:v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'Bay wide abun calculations'!$A$21:$A$35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'Bay wide abun calculations'!$C$21:$C$35</c:f>
              <c:numCache>
                <c:formatCode>0.00%</c:formatCode>
                <c:ptCount val="15"/>
                <c:pt idx="0">
                  <c:v>3.1999999999999999E-5</c:v>
                </c:pt>
                <c:pt idx="1">
                  <c:v>2.6600000000000001E-4</c:v>
                </c:pt>
                <c:pt idx="2">
                  <c:v>8.7399999999999999E-4</c:v>
                </c:pt>
                <c:pt idx="3">
                  <c:v>1.5020000000000001E-3</c:v>
                </c:pt>
                <c:pt idx="4">
                  <c:v>3.48E-4</c:v>
                </c:pt>
                <c:pt idx="5">
                  <c:v>1.5799999999999999E-4</c:v>
                </c:pt>
                <c:pt idx="6">
                  <c:v>9.2E-5</c:v>
                </c:pt>
                <c:pt idx="7">
                  <c:v>1.6799999999999999E-4</c:v>
                </c:pt>
                <c:pt idx="8">
                  <c:v>8.6000000000000003E-5</c:v>
                </c:pt>
                <c:pt idx="9">
                  <c:v>2.0000000000000001E-4</c:v>
                </c:pt>
                <c:pt idx="10">
                  <c:v>2.32E-4</c:v>
                </c:pt>
                <c:pt idx="11">
                  <c:v>1.338E-3</c:v>
                </c:pt>
                <c:pt idx="12">
                  <c:v>3.68E-4</c:v>
                </c:pt>
                <c:pt idx="13">
                  <c:v>3.8400000000000001E-4</c:v>
                </c:pt>
                <c:pt idx="14">
                  <c:v>4.8000000000000001E-5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47616"/>
        <c:axId val="141249920"/>
      </c:lineChart>
      <c:catAx>
        <c:axId val="14124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4029402040141561"/>
              <c:y val="0.860844160104986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2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2499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of Goal Achieved</a:t>
                </a:r>
              </a:p>
            </c:rich>
          </c:tx>
          <c:layout>
            <c:manualLayout>
              <c:xMode val="edge"/>
              <c:yMode val="edge"/>
              <c:x val="2.9304074160247849E-2"/>
              <c:y val="0.1844665354330709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247616"/>
        <c:crosses val="autoZero"/>
        <c:crossBetween val="between"/>
        <c:majorUnit val="0.1"/>
        <c:minorUnit val="0.05"/>
      </c:valAx>
      <c:spPr>
        <a:gradFill rotWithShape="0">
          <a:gsLst>
            <a:gs pos="0">
              <a:srgbClr val="C0C0C0">
                <a:gamma/>
                <a:tint val="34902"/>
                <a:invGamma/>
              </a:srgbClr>
            </a:gs>
            <a:gs pos="100000">
              <a:srgbClr val="C0C0C0"/>
            </a:gs>
          </a:gsLst>
          <a:lin ang="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Shad Returning to the Lower James</a:t>
            </a:r>
          </a:p>
        </c:rich>
      </c:tx>
      <c:layout>
        <c:manualLayout>
          <c:xMode val="edge"/>
          <c:yMode val="edge"/>
          <c:x val="0.2421233268738604"/>
          <c:y val="4.4228674540682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99298519235282"/>
          <c:y val="0.22006542041306515"/>
          <c:w val="0.80036773188482258"/>
          <c:h val="0.52750975775484732"/>
        </c:manualLayout>
      </c:layout>
      <c:lineChart>
        <c:grouping val="standard"/>
        <c:varyColors val="0"/>
        <c:ser>
          <c:idx val="0"/>
          <c:order val="0"/>
          <c:tx>
            <c:v>Lower James Percent Achieved</c:v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'Bay wide abun calculations'!$A$21:$A$35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'Bay wide abun calculations'!$E$21:$E$35</c:f>
              <c:numCache>
                <c:formatCode>0.0%</c:formatCode>
                <c:ptCount val="15"/>
                <c:pt idx="0">
                  <c:v>0.19070975187536068</c:v>
                </c:pt>
                <c:pt idx="1">
                  <c:v>0.14454702827466823</c:v>
                </c:pt>
                <c:pt idx="2">
                  <c:v>0.16214656664743221</c:v>
                </c:pt>
                <c:pt idx="3">
                  <c:v>0.26947489901904215</c:v>
                </c:pt>
                <c:pt idx="4" formatCode="0.00%">
                  <c:v>0.21379111367570688</c:v>
                </c:pt>
                <c:pt idx="5" formatCode="0.00%">
                  <c:v>0.20657818811309869</c:v>
                </c:pt>
                <c:pt idx="6" formatCode="0.00%">
                  <c:v>5.0201961915753032E-2</c:v>
                </c:pt>
                <c:pt idx="7" formatCode="0.00%">
                  <c:v>0.12839007501442587</c:v>
                </c:pt>
                <c:pt idx="8" formatCode="0.00%">
                  <c:v>4.3566070398153495E-2</c:v>
                </c:pt>
                <c:pt idx="9" formatCode="0.00%">
                  <c:v>7.761107905366417E-2</c:v>
                </c:pt>
                <c:pt idx="10" formatCode="0.00%">
                  <c:v>0.19907674552798618</c:v>
                </c:pt>
                <c:pt idx="11" formatCode="0.00%">
                  <c:v>0.25966532025389499</c:v>
                </c:pt>
                <c:pt idx="12" formatCode="0.00%">
                  <c:v>0.17484131563762262</c:v>
                </c:pt>
                <c:pt idx="13" formatCode="0.00%">
                  <c:v>0.12925562608193886</c:v>
                </c:pt>
                <c:pt idx="14" formatCode="0.00%">
                  <c:v>0.21206001154068091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38880"/>
        <c:axId val="152141184"/>
      </c:lineChart>
      <c:catAx>
        <c:axId val="15213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4029402866697751"/>
              <c:y val="0.860844160104986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141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4118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of Goal Achieved</a:t>
                </a:r>
              </a:p>
            </c:rich>
          </c:tx>
          <c:layout>
            <c:manualLayout>
              <c:xMode val="edge"/>
              <c:yMode val="edge"/>
              <c:x val="2.930413488033622E-2"/>
              <c:y val="0.1844665354330709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138880"/>
        <c:crosses val="autoZero"/>
        <c:crossBetween val="between"/>
        <c:majorUnit val="0.1"/>
        <c:minorUnit val="0.05"/>
      </c:valAx>
      <c:spPr>
        <a:gradFill rotWithShape="0">
          <a:gsLst>
            <a:gs pos="0">
              <a:srgbClr val="C0C0C0">
                <a:gamma/>
                <a:tint val="34902"/>
                <a:invGamma/>
              </a:srgbClr>
            </a:gs>
            <a:gs pos="100000">
              <a:srgbClr val="C0C0C0"/>
            </a:gs>
          </a:gsLst>
          <a:lin ang="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09871471231663"/>
          <c:y val="5.1999999999999998E-2"/>
          <c:w val="0.80541968786042351"/>
          <c:h val="0.858000000000000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'Indicator Data'!$H$7</c:f>
              <c:strCache>
                <c:ptCount val="1"/>
                <c:pt idx="0">
                  <c:v>Geo Mean of Pound Net Data* (Walburg/Sykes)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'Indicator Data'!$G$8:$G$22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'Indicator Data'!$H$8:$H$22</c:f>
              <c:numCache>
                <c:formatCode>General</c:formatCode>
                <c:ptCount val="15"/>
                <c:pt idx="0">
                  <c:v>6.4</c:v>
                </c:pt>
                <c:pt idx="1">
                  <c:v>8.1</c:v>
                </c:pt>
                <c:pt idx="2">
                  <c:v>8.1</c:v>
                </c:pt>
                <c:pt idx="3">
                  <c:v>13.1</c:v>
                </c:pt>
                <c:pt idx="4">
                  <c:v>13.6</c:v>
                </c:pt>
                <c:pt idx="5">
                  <c:v>16.3</c:v>
                </c:pt>
                <c:pt idx="6">
                  <c:v>19.600000000000001</c:v>
                </c:pt>
                <c:pt idx="7">
                  <c:v>21.3</c:v>
                </c:pt>
                <c:pt idx="8">
                  <c:v>23.8</c:v>
                </c:pt>
                <c:pt idx="9">
                  <c:v>28.1</c:v>
                </c:pt>
                <c:pt idx="10">
                  <c:v>30.2</c:v>
                </c:pt>
                <c:pt idx="11">
                  <c:v>32</c:v>
                </c:pt>
                <c:pt idx="12">
                  <c:v>36.6</c:v>
                </c:pt>
                <c:pt idx="13">
                  <c:v>39.4</c:v>
                </c:pt>
                <c:pt idx="14">
                  <c:v>40.299999999999997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80000"/>
        <c:axId val="38907904"/>
      </c:barChart>
      <c:lineChart>
        <c:grouping val="standard"/>
        <c:varyColors val="0"/>
        <c:ser>
          <c:idx val="0"/>
          <c:order val="1"/>
          <c:tx>
            <c:strRef>
              <c:f>'Indicator Data'!$J$7</c:f>
              <c:strCache>
                <c:ptCount val="1"/>
                <c:pt idx="0">
                  <c:v>Goal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'Indicator Data'!$G$8:$G$21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'Indicator Data'!$J$8:$J$22</c:f>
              <c:numCache>
                <c:formatCode>General</c:formatCode>
                <c:ptCount val="15"/>
                <c:pt idx="0">
                  <c:v>31.1</c:v>
                </c:pt>
                <c:pt idx="1">
                  <c:v>31.1</c:v>
                </c:pt>
                <c:pt idx="2">
                  <c:v>31.1</c:v>
                </c:pt>
                <c:pt idx="3">
                  <c:v>31.1</c:v>
                </c:pt>
                <c:pt idx="4">
                  <c:v>31.1</c:v>
                </c:pt>
                <c:pt idx="5">
                  <c:v>31.1</c:v>
                </c:pt>
                <c:pt idx="6">
                  <c:v>31.1</c:v>
                </c:pt>
                <c:pt idx="7">
                  <c:v>31.1</c:v>
                </c:pt>
                <c:pt idx="8">
                  <c:v>31.1</c:v>
                </c:pt>
                <c:pt idx="9">
                  <c:v>31.1</c:v>
                </c:pt>
                <c:pt idx="10">
                  <c:v>31.1</c:v>
                </c:pt>
                <c:pt idx="11">
                  <c:v>31.1</c:v>
                </c:pt>
                <c:pt idx="12">
                  <c:v>31.1</c:v>
                </c:pt>
                <c:pt idx="13">
                  <c:v>31.1</c:v>
                </c:pt>
                <c:pt idx="14">
                  <c:v>31.1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10208"/>
        <c:axId val="38998400"/>
      </c:lineChart>
      <c:catAx>
        <c:axId val="38880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07904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389079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Catch per Unit Effort</a:t>
                </a:r>
              </a:p>
            </c:rich>
          </c:tx>
          <c:layout>
            <c:manualLayout>
              <c:xMode val="edge"/>
              <c:yMode val="edge"/>
              <c:x val="3.9408840786793548E-2"/>
              <c:y val="0.359999918866401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80000"/>
        <c:crosses val="autoZero"/>
        <c:crossBetween val="between"/>
      </c:valAx>
      <c:catAx>
        <c:axId val="38910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8998400"/>
        <c:crosses val="autoZero"/>
        <c:auto val="0"/>
        <c:lblAlgn val="ctr"/>
        <c:lblOffset val="100"/>
        <c:noMultiLvlLbl val="0"/>
      </c:catAx>
      <c:valAx>
        <c:axId val="38998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910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6228125512"/>
          <c:y val="5.7268784060073713E-2"/>
          <c:w val="0.81839264186566496"/>
          <c:h val="0.84361324211570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'Indicator Data'!$N$7</c:f>
              <c:strCache>
                <c:ptCount val="1"/>
                <c:pt idx="0">
                  <c:v>CPUE 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'Indicator Data'!$M$8:$M$22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'Indicator Data'!$N$8:$N$22</c:f>
              <c:numCache>
                <c:formatCode>0.00</c:formatCode>
                <c:ptCount val="15"/>
                <c:pt idx="0" formatCode="General">
                  <c:v>7.52</c:v>
                </c:pt>
                <c:pt idx="1">
                  <c:v>12.97</c:v>
                </c:pt>
                <c:pt idx="2">
                  <c:v>7.47</c:v>
                </c:pt>
                <c:pt idx="3">
                  <c:v>8.98</c:v>
                </c:pt>
                <c:pt idx="4">
                  <c:v>9.7200000000000006</c:v>
                </c:pt>
                <c:pt idx="5">
                  <c:v>4.6399999999999997</c:v>
                </c:pt>
                <c:pt idx="6">
                  <c:v>2.85</c:v>
                </c:pt>
                <c:pt idx="7">
                  <c:v>5.04</c:v>
                </c:pt>
                <c:pt idx="8">
                  <c:v>3.28</c:v>
                </c:pt>
                <c:pt idx="9">
                  <c:v>2.92</c:v>
                </c:pt>
                <c:pt idx="10" formatCode="General">
                  <c:v>4.1900000000000004</c:v>
                </c:pt>
                <c:pt idx="11" formatCode="General">
                  <c:v>4.58</c:v>
                </c:pt>
                <c:pt idx="12" formatCode="General">
                  <c:v>3.17</c:v>
                </c:pt>
                <c:pt idx="13" formatCode="General">
                  <c:v>3.98</c:v>
                </c:pt>
                <c:pt idx="14" formatCode="General">
                  <c:v>10.06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15968"/>
        <c:axId val="41738624"/>
      </c:barChart>
      <c:lineChart>
        <c:grouping val="standard"/>
        <c:varyColors val="0"/>
        <c:ser>
          <c:idx val="0"/>
          <c:order val="1"/>
          <c:tx>
            <c:strRef>
              <c:f>'Indicator Data'!$O$7</c:f>
              <c:strCache>
                <c:ptCount val="1"/>
                <c:pt idx="0">
                  <c:v>Goal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'Indicator Data'!$M$8:$M$21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'Indicator Data'!$O$8:$O$22</c:f>
              <c:numCache>
                <c:formatCode>General</c:formatCode>
                <c:ptCount val="15"/>
                <c:pt idx="0">
                  <c:v>17.440000000000001</c:v>
                </c:pt>
                <c:pt idx="1">
                  <c:v>17.440000000000001</c:v>
                </c:pt>
                <c:pt idx="2">
                  <c:v>17.440000000000001</c:v>
                </c:pt>
                <c:pt idx="3">
                  <c:v>17.440000000000001</c:v>
                </c:pt>
                <c:pt idx="4">
                  <c:v>17.440000000000001</c:v>
                </c:pt>
                <c:pt idx="5">
                  <c:v>17.440000000000001</c:v>
                </c:pt>
                <c:pt idx="6">
                  <c:v>17.440000000000001</c:v>
                </c:pt>
                <c:pt idx="7">
                  <c:v>17.440000000000001</c:v>
                </c:pt>
                <c:pt idx="8">
                  <c:v>17.440000000000001</c:v>
                </c:pt>
                <c:pt idx="9">
                  <c:v>17.440000000000001</c:v>
                </c:pt>
                <c:pt idx="10">
                  <c:v>17.440000000000001</c:v>
                </c:pt>
                <c:pt idx="11">
                  <c:v>17.440000000000001</c:v>
                </c:pt>
                <c:pt idx="12">
                  <c:v>17.440000000000001</c:v>
                </c:pt>
                <c:pt idx="13">
                  <c:v>17.440000000000001</c:v>
                </c:pt>
                <c:pt idx="14">
                  <c:v>17.440000000000001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41312"/>
        <c:axId val="42058496"/>
      </c:lineChart>
      <c:catAx>
        <c:axId val="41715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8624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41738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Catch per Unit Effort (geometric mean)</a:t>
                </a:r>
              </a:p>
            </c:rich>
          </c:tx>
          <c:layout>
            <c:manualLayout>
              <c:xMode val="edge"/>
              <c:yMode val="edge"/>
              <c:x val="3.6781509239055959E-2"/>
              <c:y val="0.22907516024782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15968"/>
        <c:crosses val="autoZero"/>
        <c:crossBetween val="between"/>
      </c:valAx>
      <c:catAx>
        <c:axId val="4174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2058496"/>
        <c:crosses val="autoZero"/>
        <c:auto val="0"/>
        <c:lblAlgn val="ctr"/>
        <c:lblOffset val="100"/>
        <c:noMultiLvlLbl val="0"/>
      </c:catAx>
      <c:valAx>
        <c:axId val="42058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417413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433707347285646"/>
          <c:y val="3.0878859857482184E-2"/>
          <c:w val="0.68436775317959875"/>
          <c:h val="0.897862232779097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'Indicator Data'!$S$7</c:f>
              <c:strCache>
                <c:ptCount val="1"/>
                <c:pt idx="0">
                  <c:v>fish passed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'Indicator Data'!$R$8:$R$22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'Indicator Data'!$S$8:$S$22</c:f>
              <c:numCache>
                <c:formatCode>General</c:formatCode>
                <c:ptCount val="15"/>
                <c:pt idx="0">
                  <c:v>16</c:v>
                </c:pt>
                <c:pt idx="1">
                  <c:v>133</c:v>
                </c:pt>
                <c:pt idx="2">
                  <c:v>437</c:v>
                </c:pt>
                <c:pt idx="3">
                  <c:v>751</c:v>
                </c:pt>
                <c:pt idx="4">
                  <c:v>174</c:v>
                </c:pt>
                <c:pt idx="5">
                  <c:v>79</c:v>
                </c:pt>
                <c:pt idx="6">
                  <c:v>46</c:v>
                </c:pt>
                <c:pt idx="7">
                  <c:v>84</c:v>
                </c:pt>
                <c:pt idx="8">
                  <c:v>43</c:v>
                </c:pt>
                <c:pt idx="9">
                  <c:v>100</c:v>
                </c:pt>
                <c:pt idx="10">
                  <c:v>116</c:v>
                </c:pt>
                <c:pt idx="11">
                  <c:v>669</c:v>
                </c:pt>
                <c:pt idx="12">
                  <c:v>184</c:v>
                </c:pt>
                <c:pt idx="13">
                  <c:v>192</c:v>
                </c:pt>
                <c:pt idx="14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88448"/>
        <c:axId val="61695872"/>
      </c:barChart>
      <c:lineChart>
        <c:grouping val="standard"/>
        <c:varyColors val="0"/>
        <c:ser>
          <c:idx val="0"/>
          <c:order val="1"/>
          <c:tx>
            <c:strRef>
              <c:f>'Indicator Data'!$T$7</c:f>
              <c:strCache>
                <c:ptCount val="1"/>
                <c:pt idx="0">
                  <c:v>Goal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'Indicator Data'!$R$8:$R$21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'Indicator Data'!$T$8:$T$22</c:f>
              <c:numCache>
                <c:formatCode>General</c:formatCode>
                <c:ptCount val="15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  <c:pt idx="12">
                  <c:v>500000</c:v>
                </c:pt>
                <c:pt idx="13">
                  <c:v>500000</c:v>
                </c:pt>
                <c:pt idx="14">
                  <c:v>500000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67680"/>
        <c:axId val="61769984"/>
      </c:lineChart>
      <c:catAx>
        <c:axId val="61688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695872"/>
        <c:crosses val="autoZero"/>
        <c:auto val="0"/>
        <c:lblAlgn val="ctr"/>
        <c:lblOffset val="100"/>
        <c:tickMarkSkip val="1"/>
        <c:noMultiLvlLbl val="0"/>
      </c:catAx>
      <c:valAx>
        <c:axId val="616958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# of Fish Passing Dam</a:t>
                </a:r>
              </a:p>
            </c:rich>
          </c:tx>
          <c:layout>
            <c:manualLayout>
              <c:xMode val="edge"/>
              <c:yMode val="edge"/>
              <c:x val="4.719760366277085E-2"/>
              <c:y val="0.399049912149411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688448"/>
        <c:crosses val="autoZero"/>
        <c:crossBetween val="between"/>
      </c:valAx>
      <c:catAx>
        <c:axId val="61767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1769984"/>
        <c:crosses val="autoZero"/>
        <c:auto val="0"/>
        <c:lblAlgn val="ctr"/>
        <c:lblOffset val="100"/>
        <c:noMultiLvlLbl val="0"/>
      </c:catAx>
      <c:valAx>
        <c:axId val="61769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61767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011" r="0.750000000000000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CPUE</c:v>
          </c:tx>
          <c:spPr>
            <a:solidFill>
              <a:srgbClr val="993366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'Indicator Data'!$X$8:$X$22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'Indicator Data'!$Y$8:$Y$22</c:f>
              <c:numCache>
                <c:formatCode>General</c:formatCode>
                <c:ptCount val="15"/>
                <c:pt idx="0">
                  <c:v>6.61</c:v>
                </c:pt>
                <c:pt idx="1">
                  <c:v>5.01</c:v>
                </c:pt>
                <c:pt idx="2">
                  <c:v>5.62</c:v>
                </c:pt>
                <c:pt idx="3">
                  <c:v>9.34</c:v>
                </c:pt>
                <c:pt idx="4">
                  <c:v>7.41</c:v>
                </c:pt>
                <c:pt idx="5">
                  <c:v>7.16</c:v>
                </c:pt>
                <c:pt idx="6">
                  <c:v>1.74</c:v>
                </c:pt>
                <c:pt idx="7">
                  <c:v>4.45</c:v>
                </c:pt>
                <c:pt idx="8">
                  <c:v>1.51</c:v>
                </c:pt>
                <c:pt idx="9">
                  <c:v>2.69</c:v>
                </c:pt>
                <c:pt idx="10">
                  <c:v>6.9</c:v>
                </c:pt>
                <c:pt idx="11">
                  <c:v>9</c:v>
                </c:pt>
                <c:pt idx="12">
                  <c:v>6.06</c:v>
                </c:pt>
                <c:pt idx="13">
                  <c:v>4.4800000000000004</c:v>
                </c:pt>
                <c:pt idx="14">
                  <c:v>7.35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13024"/>
        <c:axId val="63314560"/>
      </c:barChart>
      <c:lineChart>
        <c:grouping val="standard"/>
        <c:varyColors val="0"/>
        <c:ser>
          <c:idx val="0"/>
          <c:order val="1"/>
          <c:tx>
            <c:v>Goal</c:v>
          </c:tx>
          <c:spPr>
            <a:ln w="15875">
              <a:solidFill>
                <a:schemeClr val="tx2">
                  <a:alpha val="96000"/>
                </a:schemeClr>
              </a:solidFill>
            </a:ln>
          </c:spPr>
          <c:marker>
            <c:symbol val="none"/>
          </c:marker>
          <c:cat>
            <c:numRef>
              <c:f>'Indicator Data'!$X$8:$X$21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'Indicator Data'!$Z$8:$Z$22</c:f>
              <c:numCache>
                <c:formatCode>General</c:formatCode>
                <c:ptCount val="15"/>
                <c:pt idx="0">
                  <c:v>34.659999999999997</c:v>
                </c:pt>
                <c:pt idx="1">
                  <c:v>34.659999999999997</c:v>
                </c:pt>
                <c:pt idx="2">
                  <c:v>34.659999999999997</c:v>
                </c:pt>
                <c:pt idx="3">
                  <c:v>34.659999999999997</c:v>
                </c:pt>
                <c:pt idx="4">
                  <c:v>34.659999999999997</c:v>
                </c:pt>
                <c:pt idx="5">
                  <c:v>34.659999999999997</c:v>
                </c:pt>
                <c:pt idx="6">
                  <c:v>34.659999999999997</c:v>
                </c:pt>
                <c:pt idx="7">
                  <c:v>34.659999999999997</c:v>
                </c:pt>
                <c:pt idx="8">
                  <c:v>34.659999999999997</c:v>
                </c:pt>
                <c:pt idx="9">
                  <c:v>34.659999999999997</c:v>
                </c:pt>
                <c:pt idx="10">
                  <c:v>34.659999999999997</c:v>
                </c:pt>
                <c:pt idx="11">
                  <c:v>34.659999999999997</c:v>
                </c:pt>
                <c:pt idx="12">
                  <c:v>34.659999999999997</c:v>
                </c:pt>
                <c:pt idx="13">
                  <c:v>34.659999999999997</c:v>
                </c:pt>
                <c:pt idx="14">
                  <c:v>34.659999999999997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13024"/>
        <c:axId val="63314560"/>
      </c:lineChart>
      <c:catAx>
        <c:axId val="633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63314560"/>
        <c:crosses val="autoZero"/>
        <c:auto val="1"/>
        <c:lblAlgn val="ctr"/>
        <c:lblOffset val="100"/>
        <c:tickLblSkip val="5"/>
        <c:noMultiLvlLbl val="0"/>
      </c:catAx>
      <c:valAx>
        <c:axId val="63314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Catch per unit</a:t>
                </a:r>
                <a:r>
                  <a:rPr lang="en-US" sz="10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effort</a:t>
                </a:r>
                <a:endParaRPr lang="en-US" sz="10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3313024"/>
        <c:crosses val="autoZero"/>
        <c:crossBetween val="between"/>
      </c:valAx>
      <c:spPr>
        <a:solidFill>
          <a:schemeClr val="tx1">
            <a:lumMod val="50000"/>
            <a:lumOff val="50000"/>
            <a:alpha val="41000"/>
          </a:schemeClr>
        </a:solidFill>
      </c:spPr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CPUE</c:v>
          </c:tx>
          <c:spPr>
            <a:solidFill>
              <a:srgbClr val="943069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'Indicator Data'!$AD$8:$AD$22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'Indicator Data'!$AE$8:$AE$22</c:f>
              <c:numCache>
                <c:formatCode>General</c:formatCode>
                <c:ptCount val="15"/>
                <c:pt idx="0">
                  <c:v>1.75</c:v>
                </c:pt>
                <c:pt idx="1">
                  <c:v>5.77</c:v>
                </c:pt>
                <c:pt idx="2">
                  <c:v>3.08</c:v>
                </c:pt>
                <c:pt idx="3">
                  <c:v>7.1</c:v>
                </c:pt>
                <c:pt idx="4">
                  <c:v>7.06</c:v>
                </c:pt>
                <c:pt idx="5">
                  <c:v>3.69</c:v>
                </c:pt>
                <c:pt idx="6">
                  <c:v>3.01</c:v>
                </c:pt>
                <c:pt idx="7">
                  <c:v>2.6</c:v>
                </c:pt>
                <c:pt idx="8">
                  <c:v>3.12</c:v>
                </c:pt>
                <c:pt idx="9">
                  <c:v>5.36</c:v>
                </c:pt>
                <c:pt idx="10">
                  <c:v>2.0299999999999998</c:v>
                </c:pt>
                <c:pt idx="11">
                  <c:v>6.51</c:v>
                </c:pt>
                <c:pt idx="12">
                  <c:v>7.28</c:v>
                </c:pt>
                <c:pt idx="13">
                  <c:v>6.98</c:v>
                </c:pt>
                <c:pt idx="14">
                  <c:v>8.66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353408"/>
        <c:axId val="66375680"/>
      </c:barChart>
      <c:lineChart>
        <c:grouping val="standard"/>
        <c:varyColors val="0"/>
        <c:ser>
          <c:idx val="1"/>
          <c:order val="1"/>
          <c:tx>
            <c:v>Goal</c:v>
          </c:tx>
          <c:spPr>
            <a:ln w="1587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'Indicator Data'!$AD$8:$AD$21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'Indicator Data'!$AF$8:$AF$22</c:f>
              <c:numCache>
                <c:formatCode>General</c:formatCode>
                <c:ptCount val="15"/>
                <c:pt idx="0">
                  <c:v>7.85</c:v>
                </c:pt>
                <c:pt idx="1">
                  <c:v>7.85</c:v>
                </c:pt>
                <c:pt idx="2">
                  <c:v>7.85</c:v>
                </c:pt>
                <c:pt idx="3">
                  <c:v>7.85</c:v>
                </c:pt>
                <c:pt idx="4">
                  <c:v>7.85</c:v>
                </c:pt>
                <c:pt idx="5">
                  <c:v>7.85</c:v>
                </c:pt>
                <c:pt idx="6">
                  <c:v>7.85</c:v>
                </c:pt>
                <c:pt idx="7">
                  <c:v>7.85</c:v>
                </c:pt>
                <c:pt idx="8">
                  <c:v>7.85</c:v>
                </c:pt>
                <c:pt idx="9">
                  <c:v>7.85</c:v>
                </c:pt>
                <c:pt idx="10">
                  <c:v>7.85</c:v>
                </c:pt>
                <c:pt idx="11">
                  <c:v>7.85</c:v>
                </c:pt>
                <c:pt idx="12">
                  <c:v>7.85</c:v>
                </c:pt>
                <c:pt idx="13">
                  <c:v>7.85</c:v>
                </c:pt>
                <c:pt idx="14">
                  <c:v>7.85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53408"/>
        <c:axId val="66375680"/>
      </c:lineChart>
      <c:catAx>
        <c:axId val="663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66375680"/>
        <c:crosses val="autoZero"/>
        <c:auto val="1"/>
        <c:lblAlgn val="ctr"/>
        <c:lblOffset val="100"/>
        <c:tickLblSkip val="5"/>
        <c:noMultiLvlLbl val="0"/>
      </c:catAx>
      <c:valAx>
        <c:axId val="663756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b="0">
                    <a:latin typeface="Arial" panose="020B0604020202020204" pitchFamily="34" charset="0"/>
                    <a:cs typeface="Arial" panose="020B0604020202020204" pitchFamily="34" charset="0"/>
                  </a:rPr>
                  <a:t>Catch per unit effort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6353408"/>
        <c:crosses val="autoZero"/>
        <c:crossBetween val="between"/>
      </c:valAx>
      <c:spPr>
        <a:solidFill>
          <a:schemeClr val="tx1">
            <a:lumMod val="50000"/>
            <a:lumOff val="50000"/>
            <a:alpha val="44000"/>
          </a:schemeClr>
        </a:solidFill>
      </c:spPr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Shad Returning to the Chesapeake Bay</a:t>
            </a:r>
          </a:p>
        </c:rich>
      </c:tx>
      <c:layout>
        <c:manualLayout>
          <c:xMode val="edge"/>
          <c:yMode val="edge"/>
          <c:x val="0.21070503382199179"/>
          <c:y val="7.41934533744379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73204620023144"/>
          <c:y val="0.21612937268361371"/>
          <c:w val="0.80081459765346663"/>
          <c:h val="0.56129120667087773"/>
        </c:manualLayout>
      </c:layout>
      <c:lineChart>
        <c:grouping val="standard"/>
        <c:varyColors val="0"/>
        <c:ser>
          <c:idx val="0"/>
          <c:order val="0"/>
          <c:tx>
            <c:v>Baywide Percent Achieved</c:v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'Bay wide abun calculations'!$A$3:$A$17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'Bay wide abun calculations'!$P$3:$P$17</c:f>
              <c:numCache>
                <c:formatCode>0.00%</c:formatCode>
                <c:ptCount val="15"/>
                <c:pt idx="0">
                  <c:v>0.10719743306491017</c:v>
                </c:pt>
                <c:pt idx="1">
                  <c:v>0.16042617463955672</c:v>
                </c:pt>
                <c:pt idx="2">
                  <c:v>0.12612007881387394</c:v>
                </c:pt>
                <c:pt idx="3">
                  <c:v>0.20934517561529215</c:v>
                </c:pt>
                <c:pt idx="4">
                  <c:v>0.20895307491855911</c:v>
                </c:pt>
                <c:pt idx="5">
                  <c:v>0.19507566312779512</c:v>
                </c:pt>
                <c:pt idx="6">
                  <c:v>0.19688576300244379</c:v>
                </c:pt>
                <c:pt idx="7">
                  <c:v>0.22255511722739052</c:v>
                </c:pt>
                <c:pt idx="8">
                  <c:v>0.23281207463959347</c:v>
                </c:pt>
                <c:pt idx="9">
                  <c:v>0.28564920893058043</c:v>
                </c:pt>
                <c:pt idx="10">
                  <c:v>0.29844586613667912</c:v>
                </c:pt>
                <c:pt idx="11">
                  <c:v>0.34936924281997944</c:v>
                </c:pt>
                <c:pt idx="12">
                  <c:v>0.37979121838351593</c:v>
                </c:pt>
                <c:pt idx="13">
                  <c:v>0.3988437116345086</c:v>
                </c:pt>
                <c:pt idx="14">
                  <c:v>0.44308033727379981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920"/>
        <c:axId val="92230400"/>
      </c:lineChart>
      <c:catAx>
        <c:axId val="6812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3861895311866503"/>
              <c:y val="0.877420621674161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23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23040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of Goal Achieved</a:t>
                </a:r>
              </a:p>
            </c:rich>
          </c:tx>
          <c:layout>
            <c:manualLayout>
              <c:xMode val="edge"/>
              <c:yMode val="edge"/>
              <c:x val="3.2520325203252036E-2"/>
              <c:y val="0.2290327331278104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129920"/>
        <c:crosses val="autoZero"/>
        <c:crossBetween val="between"/>
        <c:majorUnit val="0.1"/>
        <c:minorUnit val="0.05"/>
      </c:valAx>
      <c:spPr>
        <a:gradFill rotWithShape="0">
          <a:gsLst>
            <a:gs pos="0">
              <a:srgbClr val="C0C0C0">
                <a:gamma/>
                <a:tint val="34902"/>
                <a:invGamma/>
              </a:srgbClr>
            </a:gs>
            <a:gs pos="100000">
              <a:srgbClr val="C0C0C0"/>
            </a:gs>
          </a:gsLst>
          <a:lin ang="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Shad Returning to the Susquehanna River</a:t>
            </a:r>
          </a:p>
        </c:rich>
      </c:tx>
      <c:layout>
        <c:manualLayout>
          <c:xMode val="edge"/>
          <c:yMode val="edge"/>
          <c:x val="0.19251732626558932"/>
          <c:y val="8.0842388763162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42874225600116"/>
          <c:y val="0.2175324675324676"/>
          <c:w val="0.8000007971946721"/>
          <c:h val="0.55844155844155852"/>
        </c:manualLayout>
      </c:layout>
      <c:lineChart>
        <c:grouping val="standard"/>
        <c:varyColors val="0"/>
        <c:ser>
          <c:idx val="0"/>
          <c:order val="0"/>
          <c:tx>
            <c:strRef>
              <c:f>'Bay wide abun calculations'!$E$3:$E$17</c:f>
              <c:strCache>
                <c:ptCount val="1"/>
                <c:pt idx="0">
                  <c:v>20.6% 26.0% 26.0% 42.1% 43.7% 52.4% 63.0% 68.5% 76.5% 90.4% 97.1% 102.9% 117.7% 126.7% 129.6%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'Bay wide abun calculations'!$A$3:$A$17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'Bay wide abun calculations'!$C$3:$C$17</c:f>
              <c:numCache>
                <c:formatCode>0.000%</c:formatCode>
                <c:ptCount val="15"/>
                <c:pt idx="0">
                  <c:v>2.3435000000000001E-3</c:v>
                </c:pt>
                <c:pt idx="1">
                  <c:v>8.0999999999999996E-3</c:v>
                </c:pt>
                <c:pt idx="2">
                  <c:v>7.7749999999999998E-4</c:v>
                </c:pt>
                <c:pt idx="3">
                  <c:v>1.268E-3</c:v>
                </c:pt>
                <c:pt idx="4">
                  <c:v>1.0950000000000001E-4</c:v>
                </c:pt>
                <c:pt idx="5">
                  <c:v>8.8599999999999996E-4</c:v>
                </c:pt>
                <c:pt idx="6">
                  <c:v>9.5649999999999999E-4</c:v>
                </c:pt>
                <c:pt idx="7">
                  <c:v>9.6000000000000002E-5</c:v>
                </c:pt>
                <c:pt idx="8">
                  <c:v>1.0499999999999999E-5</c:v>
                </c:pt>
                <c:pt idx="9">
                  <c:v>2.0100000000000001E-4</c:v>
                </c:pt>
                <c:pt idx="10">
                  <c:v>4.5350000000000002E-4</c:v>
                </c:pt>
                <c:pt idx="11">
                  <c:v>0</c:v>
                </c:pt>
                <c:pt idx="12">
                  <c:v>1.12E-4</c:v>
                </c:pt>
                <c:pt idx="13">
                  <c:v>1.01E-4</c:v>
                </c:pt>
                <c:pt idx="14">
                  <c:v>3.9999999999999998E-6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8176"/>
        <c:axId val="92580096"/>
      </c:lineChart>
      <c:catAx>
        <c:axId val="9257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3877609661537429"/>
              <c:y val="0.876623275415988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58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58009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of Goal Achieved</a:t>
                </a:r>
              </a:p>
            </c:rich>
          </c:tx>
          <c:layout>
            <c:manualLayout>
              <c:xMode val="edge"/>
              <c:yMode val="edge"/>
              <c:x val="3.2653148748563302E-2"/>
              <c:y val="0.2272725855823842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578176"/>
        <c:crosses val="autoZero"/>
        <c:crossBetween val="between"/>
        <c:majorUnit val="0.1"/>
        <c:minorUnit val="0.05"/>
      </c:valAx>
      <c:spPr>
        <a:gradFill rotWithShape="0">
          <a:gsLst>
            <a:gs pos="0">
              <a:srgbClr val="C0C0C0">
                <a:gamma/>
                <a:tint val="34902"/>
                <a:invGamma/>
              </a:srgbClr>
            </a:gs>
            <a:gs pos="100000">
              <a:srgbClr val="C0C0C0"/>
            </a:gs>
          </a:gsLst>
          <a:lin ang="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Shad Returning to the Potomac River</a:t>
            </a:r>
          </a:p>
        </c:rich>
      </c:tx>
      <c:layout>
        <c:manualLayout>
          <c:xMode val="edge"/>
          <c:yMode val="edge"/>
          <c:x val="0.23626415283133601"/>
          <c:y val="7.649830204873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99298519235282"/>
          <c:y val="0.22006542041306515"/>
          <c:w val="0.80036773188482258"/>
          <c:h val="0.52750975775484732"/>
        </c:manualLayout>
      </c:layout>
      <c:lineChart>
        <c:grouping val="standard"/>
        <c:varyColors val="0"/>
        <c:ser>
          <c:idx val="0"/>
          <c:order val="0"/>
          <c:tx>
            <c:v>Potomac Percent Achieved</c:v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'Bay wide abun calculations'!$A$3:$A$17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'Bay wide abun calculations'!$E$3:$E$17</c:f>
              <c:numCache>
                <c:formatCode>0.0%</c:formatCode>
                <c:ptCount val="15"/>
                <c:pt idx="0">
                  <c:v>0.20578778135048231</c:v>
                </c:pt>
                <c:pt idx="1">
                  <c:v>0.26045016077170413</c:v>
                </c:pt>
                <c:pt idx="2">
                  <c:v>0.26045016077170413</c:v>
                </c:pt>
                <c:pt idx="3">
                  <c:v>0.42122186495176844</c:v>
                </c:pt>
                <c:pt idx="4">
                  <c:v>0.43729903536977488</c:v>
                </c:pt>
                <c:pt idx="5">
                  <c:v>0.52411575562700963</c:v>
                </c:pt>
                <c:pt idx="6">
                  <c:v>0.63022508038585212</c:v>
                </c:pt>
                <c:pt idx="7">
                  <c:v>0.68488745980707399</c:v>
                </c:pt>
                <c:pt idx="8">
                  <c:v>0.76527331189710612</c:v>
                </c:pt>
                <c:pt idx="9">
                  <c:v>0.90353697749196138</c:v>
                </c:pt>
                <c:pt idx="10">
                  <c:v>0.97106109324758838</c:v>
                </c:pt>
                <c:pt idx="11">
                  <c:v>1.0289389067524115</c:v>
                </c:pt>
                <c:pt idx="12">
                  <c:v>1.1768488745980707</c:v>
                </c:pt>
                <c:pt idx="13">
                  <c:v>1.2668810289389068</c:v>
                </c:pt>
                <c:pt idx="14">
                  <c:v>1.2958199356913183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66464"/>
        <c:axId val="108923520"/>
      </c:lineChart>
      <c:catAx>
        <c:axId val="108366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4029390937569755"/>
              <c:y val="0.860844186538294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923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923520"/>
        <c:scaling>
          <c:orientation val="minMax"/>
          <c:max val="1.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of Goal Achieved</a:t>
                </a:r>
              </a:p>
            </c:rich>
          </c:tx>
          <c:layout>
            <c:manualLayout>
              <c:xMode val="edge"/>
              <c:yMode val="edge"/>
              <c:x val="2.9303961638226312E-2"/>
              <c:y val="0.1844668557425583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366464"/>
        <c:crosses val="autoZero"/>
        <c:crossBetween val="between"/>
        <c:majorUnit val="0.1"/>
        <c:minorUnit val="0.05"/>
      </c:valAx>
      <c:spPr>
        <a:gradFill rotWithShape="0">
          <a:gsLst>
            <a:gs pos="0">
              <a:srgbClr val="C0C0C0">
                <a:gamma/>
                <a:tint val="34902"/>
                <a:invGamma/>
              </a:srgbClr>
            </a:gs>
            <a:gs pos="100000">
              <a:srgbClr val="C0C0C0"/>
            </a:gs>
          </a:gsLst>
          <a:lin ang="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22</xdr:row>
      <xdr:rowOff>76200</xdr:rowOff>
    </xdr:from>
    <xdr:to>
      <xdr:col>5</xdr:col>
      <xdr:colOff>411480</xdr:colOff>
      <xdr:row>70</xdr:row>
      <xdr:rowOff>45720</xdr:rowOff>
    </xdr:to>
    <xdr:graphicFrame macro="">
      <xdr:nvGraphicFramePr>
        <xdr:cNvPr id="8190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</xdr:colOff>
      <xdr:row>22</xdr:row>
      <xdr:rowOff>93345</xdr:rowOff>
    </xdr:from>
    <xdr:to>
      <xdr:col>11</xdr:col>
      <xdr:colOff>609600</xdr:colOff>
      <xdr:row>52</xdr:row>
      <xdr:rowOff>0</xdr:rowOff>
    </xdr:to>
    <xdr:graphicFrame macro="">
      <xdr:nvGraphicFramePr>
        <xdr:cNvPr id="8191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22860</xdr:colOff>
      <xdr:row>22</xdr:row>
      <xdr:rowOff>85725</xdr:rowOff>
    </xdr:from>
    <xdr:to>
      <xdr:col>16</xdr:col>
      <xdr:colOff>518160</xdr:colOff>
      <xdr:row>49</xdr:row>
      <xdr:rowOff>40005</xdr:rowOff>
    </xdr:to>
    <xdr:graphicFrame macro="">
      <xdr:nvGraphicFramePr>
        <xdr:cNvPr id="2117632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114300</xdr:colOff>
      <xdr:row>23</xdr:row>
      <xdr:rowOff>60960</xdr:rowOff>
    </xdr:from>
    <xdr:to>
      <xdr:col>22</xdr:col>
      <xdr:colOff>76200</xdr:colOff>
      <xdr:row>72</xdr:row>
      <xdr:rowOff>144780</xdr:rowOff>
    </xdr:to>
    <xdr:graphicFrame macro="">
      <xdr:nvGraphicFramePr>
        <xdr:cNvPr id="2117633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121920</xdr:colOff>
      <xdr:row>23</xdr:row>
      <xdr:rowOff>91440</xdr:rowOff>
    </xdr:from>
    <xdr:to>
      <xdr:col>28</xdr:col>
      <xdr:colOff>411480</xdr:colOff>
      <xdr:row>46</xdr:row>
      <xdr:rowOff>106680</xdr:rowOff>
    </xdr:to>
    <xdr:graphicFrame macro="">
      <xdr:nvGraphicFramePr>
        <xdr:cNvPr id="21176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150495</xdr:colOff>
      <xdr:row>24</xdr:row>
      <xdr:rowOff>19050</xdr:rowOff>
    </xdr:from>
    <xdr:to>
      <xdr:col>36</xdr:col>
      <xdr:colOff>455295</xdr:colOff>
      <xdr:row>41</xdr:row>
      <xdr:rowOff>17145</xdr:rowOff>
    </xdr:to>
    <xdr:graphicFrame macro="">
      <xdr:nvGraphicFramePr>
        <xdr:cNvPr id="211763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37</xdr:col>
      <xdr:colOff>295275</xdr:colOff>
      <xdr:row>23</xdr:row>
      <xdr:rowOff>66675</xdr:rowOff>
    </xdr:from>
    <xdr:to>
      <xdr:col>44</xdr:col>
      <xdr:colOff>476250</xdr:colOff>
      <xdr:row>41</xdr:row>
      <xdr:rowOff>104775</xdr:rowOff>
    </xdr:to>
    <xdr:graphicFrame macro="">
      <xdr:nvGraphicFramePr>
        <xdr:cNvPr id="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259080</xdr:colOff>
      <xdr:row>1</xdr:row>
      <xdr:rowOff>45720</xdr:rowOff>
    </xdr:from>
    <xdr:to>
      <xdr:col>24</xdr:col>
      <xdr:colOff>45720</xdr:colOff>
      <xdr:row>20</xdr:row>
      <xdr:rowOff>68580</xdr:rowOff>
    </xdr:to>
    <xdr:graphicFrame macro="">
      <xdr:nvGraphicFramePr>
        <xdr:cNvPr id="20224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213360</xdr:colOff>
      <xdr:row>1</xdr:row>
      <xdr:rowOff>45720</xdr:rowOff>
    </xdr:from>
    <xdr:to>
      <xdr:col>32</xdr:col>
      <xdr:colOff>533400</xdr:colOff>
      <xdr:row>20</xdr:row>
      <xdr:rowOff>76200</xdr:rowOff>
    </xdr:to>
    <xdr:graphicFrame macro="">
      <xdr:nvGraphicFramePr>
        <xdr:cNvPr id="202245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259080</xdr:colOff>
      <xdr:row>22</xdr:row>
      <xdr:rowOff>0</xdr:rowOff>
    </xdr:from>
    <xdr:to>
      <xdr:col>24</xdr:col>
      <xdr:colOff>60960</xdr:colOff>
      <xdr:row>41</xdr:row>
      <xdr:rowOff>30480</xdr:rowOff>
    </xdr:to>
    <xdr:graphicFrame macro="">
      <xdr:nvGraphicFramePr>
        <xdr:cNvPr id="202245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160020</xdr:colOff>
      <xdr:row>21</xdr:row>
      <xdr:rowOff>160020</xdr:rowOff>
    </xdr:from>
    <xdr:to>
      <xdr:col>32</xdr:col>
      <xdr:colOff>487680</xdr:colOff>
      <xdr:row>41</xdr:row>
      <xdr:rowOff>22860</xdr:rowOff>
    </xdr:to>
    <xdr:graphicFrame macro="">
      <xdr:nvGraphicFramePr>
        <xdr:cNvPr id="202245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266700</xdr:colOff>
      <xdr:row>42</xdr:row>
      <xdr:rowOff>0</xdr:rowOff>
    </xdr:from>
    <xdr:to>
      <xdr:col>32</xdr:col>
      <xdr:colOff>76200</xdr:colOff>
      <xdr:row>60</xdr:row>
      <xdr:rowOff>38100</xdr:rowOff>
    </xdr:to>
    <xdr:graphicFrame macro="">
      <xdr:nvGraphicFramePr>
        <xdr:cNvPr id="202245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228600</xdr:colOff>
      <xdr:row>42</xdr:row>
      <xdr:rowOff>45720</xdr:rowOff>
    </xdr:from>
    <xdr:to>
      <xdr:col>24</xdr:col>
      <xdr:colOff>137160</xdr:colOff>
      <xdr:row>60</xdr:row>
      <xdr:rowOff>76200</xdr:rowOff>
    </xdr:to>
    <xdr:graphicFrame macro="">
      <xdr:nvGraphicFramePr>
        <xdr:cNvPr id="202245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457200</xdr:colOff>
      <xdr:row>19</xdr:row>
      <xdr:rowOff>38100</xdr:rowOff>
    </xdr:from>
    <xdr:to>
      <xdr:col>15</xdr:col>
      <xdr:colOff>396240</xdr:colOff>
      <xdr:row>38</xdr:row>
      <xdr:rowOff>68580</xdr:rowOff>
    </xdr:to>
    <xdr:graphicFrame macro="">
      <xdr:nvGraphicFramePr>
        <xdr:cNvPr id="202245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449580</xdr:colOff>
      <xdr:row>39</xdr:row>
      <xdr:rowOff>144780</xdr:rowOff>
    </xdr:from>
    <xdr:to>
      <xdr:col>15</xdr:col>
      <xdr:colOff>381000</xdr:colOff>
      <xdr:row>58</xdr:row>
      <xdr:rowOff>7620</xdr:rowOff>
    </xdr:to>
    <xdr:graphicFrame macro="">
      <xdr:nvGraphicFramePr>
        <xdr:cNvPr id="202245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73"/>
  <sheetViews>
    <sheetView tabSelected="1" topLeftCell="W1" zoomScale="90" zoomScaleNormal="90" workbookViewId="0">
      <pane ySplit="7" topLeftCell="A8" activePane="bottomLeft" state="frozen"/>
      <selection activeCell="I1" sqref="I1"/>
      <selection pane="bottomLeft" activeCell="AD17" sqref="AD17"/>
    </sheetView>
  </sheetViews>
  <sheetFormatPr defaultRowHeight="12.75" x14ac:dyDescent="0.2"/>
  <cols>
    <col min="2" max="3" width="12.42578125" customWidth="1"/>
    <col min="4" max="4" width="9.28515625" customWidth="1"/>
    <col min="7" max="7" width="9.140625" style="12" customWidth="1"/>
    <col min="10" max="10" width="10" customWidth="1"/>
    <col min="11" max="11" width="12.28515625" customWidth="1"/>
    <col min="12" max="12" width="13.42578125" customWidth="1"/>
    <col min="13" max="13" width="9.140625" style="12" customWidth="1"/>
    <col min="14" max="14" width="16.7109375" customWidth="1"/>
    <col min="15" max="15" width="13.42578125" customWidth="1"/>
    <col min="17" max="17" width="16.42578125" customWidth="1"/>
    <col min="18" max="18" width="9" style="12" customWidth="1"/>
    <col min="19" max="20" width="11.7109375" customWidth="1"/>
    <col min="27" max="28" width="18.5703125" customWidth="1"/>
    <col min="37" max="37" width="8.85546875" style="31"/>
    <col min="38" max="38" width="12.7109375" style="5" customWidth="1"/>
  </cols>
  <sheetData>
    <row r="1" spans="1:38" x14ac:dyDescent="0.2">
      <c r="A1" s="4" t="s">
        <v>18</v>
      </c>
      <c r="B1" s="5"/>
      <c r="C1" s="5"/>
      <c r="E1" s="5"/>
      <c r="G1" s="15" t="s">
        <v>52</v>
      </c>
      <c r="H1" s="3"/>
      <c r="M1" s="15" t="s">
        <v>53</v>
      </c>
      <c r="R1" s="15" t="s">
        <v>19</v>
      </c>
      <c r="S1" s="5"/>
      <c r="T1" s="5"/>
      <c r="U1" s="3"/>
      <c r="W1" s="31"/>
      <c r="X1" s="3" t="s">
        <v>21</v>
      </c>
      <c r="AC1" s="31"/>
      <c r="AD1" s="3" t="s">
        <v>22</v>
      </c>
      <c r="AL1" s="3" t="s">
        <v>54</v>
      </c>
    </row>
    <row r="2" spans="1:38" x14ac:dyDescent="0.2">
      <c r="A2" s="5"/>
      <c r="B2" s="5"/>
      <c r="C2" s="5"/>
      <c r="E2" s="5"/>
      <c r="J2" s="25"/>
      <c r="N2" s="10"/>
      <c r="P2" s="29"/>
      <c r="Q2" s="29"/>
      <c r="S2" s="5"/>
      <c r="T2" s="5"/>
      <c r="W2" s="31"/>
      <c r="AC2" s="31"/>
      <c r="AL2" s="25" t="s">
        <v>49</v>
      </c>
    </row>
    <row r="3" spans="1:38" x14ac:dyDescent="0.2">
      <c r="A3" s="5" t="s">
        <v>13</v>
      </c>
      <c r="B3" s="5">
        <v>2000000</v>
      </c>
      <c r="C3" s="5"/>
      <c r="E3" s="5"/>
      <c r="G3" s="12" t="s">
        <v>13</v>
      </c>
      <c r="H3">
        <v>31.1</v>
      </c>
      <c r="J3" s="6"/>
      <c r="M3" s="12" t="s">
        <v>13</v>
      </c>
      <c r="N3" s="10">
        <v>17.440000000000001</v>
      </c>
      <c r="P3" s="29"/>
      <c r="Q3" s="29"/>
      <c r="R3" s="12" t="s">
        <v>13</v>
      </c>
      <c r="S3" s="5">
        <v>500000</v>
      </c>
      <c r="T3" s="5"/>
      <c r="W3" s="31"/>
      <c r="X3" s="25" t="s">
        <v>13</v>
      </c>
      <c r="Y3">
        <v>34.659999999999997</v>
      </c>
      <c r="AC3" s="31"/>
      <c r="AD3" s="25" t="s">
        <v>13</v>
      </c>
      <c r="AE3">
        <v>7.85</v>
      </c>
      <c r="AL3" s="6" t="s">
        <v>48</v>
      </c>
    </row>
    <row r="4" spans="1:38" x14ac:dyDescent="0.2">
      <c r="A4" s="5"/>
      <c r="B4" s="5"/>
      <c r="C4" s="5"/>
      <c r="D4" s="5"/>
      <c r="E4" s="5"/>
      <c r="P4" s="29"/>
      <c r="Q4" s="29"/>
      <c r="S4" s="5"/>
      <c r="T4" s="5"/>
      <c r="W4" s="31"/>
      <c r="AC4" s="31"/>
      <c r="AL4" s="58" t="s">
        <v>51</v>
      </c>
    </row>
    <row r="5" spans="1:38" x14ac:dyDescent="0.2">
      <c r="G5" s="12" t="s">
        <v>17</v>
      </c>
      <c r="W5" s="31"/>
      <c r="AC5" s="31"/>
      <c r="AL5" s="25" t="s">
        <v>50</v>
      </c>
    </row>
    <row r="6" spans="1:38" x14ac:dyDescent="0.2">
      <c r="E6" s="4"/>
      <c r="M6" s="15" t="s">
        <v>14</v>
      </c>
      <c r="N6" s="3"/>
      <c r="O6" s="3"/>
      <c r="P6" s="3"/>
      <c r="W6" s="31"/>
      <c r="AC6" s="31"/>
    </row>
    <row r="7" spans="1:38" x14ac:dyDescent="0.2">
      <c r="A7" s="4" t="s">
        <v>14</v>
      </c>
      <c r="B7" s="13" t="s">
        <v>16</v>
      </c>
      <c r="C7" s="13" t="s">
        <v>13</v>
      </c>
      <c r="D7" s="13" t="s">
        <v>15</v>
      </c>
      <c r="E7" s="6"/>
      <c r="G7" s="15" t="s">
        <v>14</v>
      </c>
      <c r="H7" s="3" t="s">
        <v>20</v>
      </c>
      <c r="I7" s="3"/>
      <c r="J7" s="3" t="s">
        <v>13</v>
      </c>
      <c r="K7" s="3" t="s">
        <v>15</v>
      </c>
      <c r="L7" s="3"/>
      <c r="N7" s="26" t="s">
        <v>23</v>
      </c>
      <c r="O7" s="26" t="s">
        <v>25</v>
      </c>
      <c r="P7" s="26" t="s">
        <v>15</v>
      </c>
      <c r="Q7" s="3"/>
      <c r="R7" s="15" t="s">
        <v>14</v>
      </c>
      <c r="S7" s="18" t="s">
        <v>16</v>
      </c>
      <c r="T7" s="13" t="s">
        <v>13</v>
      </c>
      <c r="U7" s="13" t="s">
        <v>15</v>
      </c>
      <c r="W7" s="32"/>
      <c r="X7" s="3" t="s">
        <v>14</v>
      </c>
      <c r="Y7" s="3" t="s">
        <v>23</v>
      </c>
      <c r="Z7" s="3" t="s">
        <v>13</v>
      </c>
      <c r="AA7" s="3" t="s">
        <v>24</v>
      </c>
      <c r="AB7" s="3"/>
      <c r="AC7" s="32"/>
      <c r="AD7" s="3" t="s">
        <v>14</v>
      </c>
      <c r="AE7" s="3" t="s">
        <v>23</v>
      </c>
      <c r="AF7" s="3" t="s">
        <v>13</v>
      </c>
      <c r="AG7" s="3" t="s">
        <v>24</v>
      </c>
      <c r="AH7" s="32"/>
      <c r="AI7" s="3"/>
      <c r="AJ7" s="3"/>
      <c r="AL7"/>
    </row>
    <row r="8" spans="1:38" x14ac:dyDescent="0.2">
      <c r="A8">
        <v>2000</v>
      </c>
      <c r="B8" s="7">
        <v>4687</v>
      </c>
      <c r="C8" s="5">
        <v>2000000</v>
      </c>
      <c r="D8" s="8">
        <f t="shared" ref="D8:D22" si="0">B8/$B$3</f>
        <v>2.3435000000000001E-3</v>
      </c>
      <c r="E8" s="5"/>
      <c r="G8" s="12">
        <v>2000</v>
      </c>
      <c r="H8" s="27">
        <v>6.4</v>
      </c>
      <c r="J8">
        <v>31.1</v>
      </c>
      <c r="K8" s="2">
        <f t="shared" ref="K8:K21" si="1">H8/J8</f>
        <v>0.20578778135048231</v>
      </c>
      <c r="M8" s="12">
        <v>2000</v>
      </c>
      <c r="N8" s="27">
        <v>7.52</v>
      </c>
      <c r="O8" s="27">
        <v>17.440000000000001</v>
      </c>
      <c r="P8" s="35">
        <f>N8/$N$3</f>
        <v>0.43119266055045868</v>
      </c>
      <c r="R8" s="12">
        <v>2000</v>
      </c>
      <c r="S8" s="16">
        <v>16</v>
      </c>
      <c r="T8" s="5">
        <v>500000</v>
      </c>
      <c r="U8" s="8">
        <f t="shared" ref="U8:U22" si="2">S8/$S$3</f>
        <v>3.1999999999999999E-5</v>
      </c>
      <c r="W8" s="31"/>
      <c r="X8" s="12">
        <v>2000</v>
      </c>
      <c r="Y8" s="33">
        <v>6.61</v>
      </c>
      <c r="Z8">
        <v>34.659999999999997</v>
      </c>
      <c r="AA8" s="34">
        <f>Y8/$Y$3</f>
        <v>0.19070975187536068</v>
      </c>
      <c r="AB8" s="34"/>
      <c r="AC8" s="31"/>
      <c r="AD8" s="12">
        <v>2000</v>
      </c>
      <c r="AE8" s="33">
        <v>1.75</v>
      </c>
      <c r="AF8">
        <v>7.85</v>
      </c>
      <c r="AG8" s="34">
        <f>AE8/$AE$3</f>
        <v>0.22292993630573249</v>
      </c>
      <c r="AL8"/>
    </row>
    <row r="9" spans="1:38" x14ac:dyDescent="0.2">
      <c r="A9">
        <v>2001</v>
      </c>
      <c r="B9" s="5">
        <v>16200</v>
      </c>
      <c r="C9" s="5">
        <v>2000000</v>
      </c>
      <c r="D9" s="8">
        <f t="shared" si="0"/>
        <v>8.0999999999999996E-3</v>
      </c>
      <c r="E9" s="5"/>
      <c r="G9" s="12">
        <v>2001</v>
      </c>
      <c r="H9" s="27">
        <v>8.1</v>
      </c>
      <c r="J9">
        <v>31.1</v>
      </c>
      <c r="K9" s="2">
        <f t="shared" si="1"/>
        <v>0.26045016077170413</v>
      </c>
      <c r="M9" s="12">
        <v>2001</v>
      </c>
      <c r="N9" s="28">
        <v>12.97</v>
      </c>
      <c r="O9" s="27">
        <v>17.440000000000001</v>
      </c>
      <c r="P9" s="35">
        <f t="shared" ref="P9:P22" si="3">N9/$N$3</f>
        <v>0.74369266055045868</v>
      </c>
      <c r="R9" s="12">
        <v>2001</v>
      </c>
      <c r="S9" s="12">
        <v>133</v>
      </c>
      <c r="T9" s="5">
        <v>500000</v>
      </c>
      <c r="U9" s="8">
        <f t="shared" si="2"/>
        <v>2.6600000000000001E-4</v>
      </c>
      <c r="V9" s="3"/>
      <c r="W9" s="31"/>
      <c r="X9" s="12">
        <v>2001</v>
      </c>
      <c r="Y9" s="33">
        <v>5.01</v>
      </c>
      <c r="Z9">
        <v>34.659999999999997</v>
      </c>
      <c r="AA9" s="34">
        <f t="shared" ref="AA9:AA22" si="4">Y9/$Y$3</f>
        <v>0.14454702827466823</v>
      </c>
      <c r="AB9" s="34"/>
      <c r="AC9" s="31"/>
      <c r="AD9" s="12">
        <v>2001</v>
      </c>
      <c r="AE9" s="33">
        <v>5.77</v>
      </c>
      <c r="AF9">
        <v>7.85</v>
      </c>
      <c r="AG9" s="34">
        <f t="shared" ref="AG9:AG22" si="5">AE9/$AE$3</f>
        <v>0.73503184713375791</v>
      </c>
    </row>
    <row r="10" spans="1:38" x14ac:dyDescent="0.2">
      <c r="A10">
        <v>2002</v>
      </c>
      <c r="B10" s="9">
        <v>1555</v>
      </c>
      <c r="C10" s="5">
        <v>2000000</v>
      </c>
      <c r="D10" s="8">
        <f t="shared" si="0"/>
        <v>7.7749999999999998E-4</v>
      </c>
      <c r="E10" s="5"/>
      <c r="G10" s="12">
        <v>2002</v>
      </c>
      <c r="H10" s="27">
        <v>8.1</v>
      </c>
      <c r="J10">
        <v>31.1</v>
      </c>
      <c r="K10" s="2">
        <f t="shared" si="1"/>
        <v>0.26045016077170413</v>
      </c>
      <c r="M10" s="12">
        <v>2002</v>
      </c>
      <c r="N10" s="28">
        <v>7.47</v>
      </c>
      <c r="O10" s="27">
        <v>17.440000000000001</v>
      </c>
      <c r="P10" s="35">
        <f t="shared" si="3"/>
        <v>0.42832568807339444</v>
      </c>
      <c r="R10" s="12">
        <v>2002</v>
      </c>
      <c r="S10" s="17">
        <v>437</v>
      </c>
      <c r="T10" s="5">
        <v>500000</v>
      </c>
      <c r="U10" s="8">
        <f t="shared" si="2"/>
        <v>8.7399999999999999E-4</v>
      </c>
      <c r="V10" s="14"/>
      <c r="W10" s="31"/>
      <c r="X10" s="12">
        <v>2002</v>
      </c>
      <c r="Y10" s="33">
        <v>5.62</v>
      </c>
      <c r="Z10">
        <v>34.659999999999997</v>
      </c>
      <c r="AA10" s="34">
        <f t="shared" si="4"/>
        <v>0.16214656664743221</v>
      </c>
      <c r="AB10" s="34"/>
      <c r="AC10" s="31"/>
      <c r="AD10" s="12">
        <v>2002</v>
      </c>
      <c r="AE10" s="33">
        <v>3.08</v>
      </c>
      <c r="AF10">
        <v>7.85</v>
      </c>
      <c r="AG10" s="34">
        <f t="shared" si="5"/>
        <v>0.3923566878980892</v>
      </c>
    </row>
    <row r="11" spans="1:38" x14ac:dyDescent="0.2">
      <c r="A11">
        <v>2003</v>
      </c>
      <c r="B11" s="9">
        <v>2536</v>
      </c>
      <c r="C11" s="5">
        <v>2000000</v>
      </c>
      <c r="D11" s="8">
        <f t="shared" si="0"/>
        <v>1.268E-3</v>
      </c>
      <c r="E11" s="5"/>
      <c r="G11" s="12">
        <v>2003</v>
      </c>
      <c r="H11" s="27">
        <v>13.1</v>
      </c>
      <c r="J11">
        <v>31.1</v>
      </c>
      <c r="K11" s="2">
        <f t="shared" si="1"/>
        <v>0.42122186495176844</v>
      </c>
      <c r="M11" s="12">
        <v>2003</v>
      </c>
      <c r="N11" s="28">
        <v>8.98</v>
      </c>
      <c r="O11" s="27">
        <v>17.440000000000001</v>
      </c>
      <c r="P11" s="35">
        <f t="shared" si="3"/>
        <v>0.51490825688073394</v>
      </c>
      <c r="R11" s="12">
        <v>2003</v>
      </c>
      <c r="S11" s="17">
        <v>751</v>
      </c>
      <c r="T11" s="5">
        <v>500000</v>
      </c>
      <c r="U11" s="8">
        <f t="shared" si="2"/>
        <v>1.5020000000000001E-3</v>
      </c>
      <c r="V11" s="14"/>
      <c r="W11" s="31"/>
      <c r="X11" s="12">
        <v>2003</v>
      </c>
      <c r="Y11" s="33">
        <v>9.34</v>
      </c>
      <c r="Z11">
        <v>34.659999999999997</v>
      </c>
      <c r="AA11" s="34">
        <f t="shared" si="4"/>
        <v>0.26947489901904215</v>
      </c>
      <c r="AB11" s="34"/>
      <c r="AC11" s="31"/>
      <c r="AD11" s="12">
        <v>2003</v>
      </c>
      <c r="AE11" s="33">
        <v>7.1</v>
      </c>
      <c r="AF11">
        <v>7.85</v>
      </c>
      <c r="AG11" s="34">
        <f t="shared" si="5"/>
        <v>0.90445859872611467</v>
      </c>
    </row>
    <row r="12" spans="1:38" x14ac:dyDescent="0.2">
      <c r="A12">
        <v>2004</v>
      </c>
      <c r="B12" s="9">
        <v>219</v>
      </c>
      <c r="C12" s="5">
        <v>2000000</v>
      </c>
      <c r="D12" s="8">
        <f t="shared" si="0"/>
        <v>1.0950000000000001E-4</v>
      </c>
      <c r="E12" s="5"/>
      <c r="G12" s="12">
        <v>2004</v>
      </c>
      <c r="H12" s="27">
        <v>13.6</v>
      </c>
      <c r="J12">
        <v>31.1</v>
      </c>
      <c r="K12" s="2">
        <f t="shared" si="1"/>
        <v>0.43729903536977488</v>
      </c>
      <c r="M12" s="12">
        <v>2004</v>
      </c>
      <c r="N12" s="28">
        <v>9.7200000000000006</v>
      </c>
      <c r="O12" s="27">
        <v>17.440000000000001</v>
      </c>
      <c r="P12" s="35">
        <f t="shared" si="3"/>
        <v>0.55733944954128445</v>
      </c>
      <c r="R12" s="12">
        <v>2004</v>
      </c>
      <c r="S12" s="17">
        <v>174</v>
      </c>
      <c r="T12" s="5">
        <v>500000</v>
      </c>
      <c r="U12" s="8">
        <f t="shared" si="2"/>
        <v>3.48E-4</v>
      </c>
      <c r="V12" s="11"/>
      <c r="W12" s="31"/>
      <c r="X12" s="12">
        <v>2004</v>
      </c>
      <c r="Y12" s="33">
        <v>7.41</v>
      </c>
      <c r="Z12">
        <v>34.659999999999997</v>
      </c>
      <c r="AA12" s="34">
        <f t="shared" si="4"/>
        <v>0.21379111367570688</v>
      </c>
      <c r="AB12" s="34"/>
      <c r="AC12" s="31"/>
      <c r="AD12" s="12">
        <v>2004</v>
      </c>
      <c r="AE12" s="33">
        <v>7.06</v>
      </c>
      <c r="AF12">
        <v>7.85</v>
      </c>
      <c r="AG12" s="34">
        <f t="shared" si="5"/>
        <v>0.89936305732484079</v>
      </c>
    </row>
    <row r="13" spans="1:38" x14ac:dyDescent="0.2">
      <c r="A13">
        <v>2005</v>
      </c>
      <c r="B13" s="9">
        <v>1772</v>
      </c>
      <c r="C13" s="5">
        <v>2000000</v>
      </c>
      <c r="D13" s="8">
        <f t="shared" si="0"/>
        <v>8.8599999999999996E-4</v>
      </c>
      <c r="E13" s="5"/>
      <c r="G13" s="12">
        <v>2005</v>
      </c>
      <c r="H13" s="27">
        <v>16.3</v>
      </c>
      <c r="J13">
        <v>31.1</v>
      </c>
      <c r="K13" s="2">
        <f t="shared" si="1"/>
        <v>0.52411575562700963</v>
      </c>
      <c r="M13" s="12">
        <v>2005</v>
      </c>
      <c r="N13" s="28">
        <v>4.6399999999999997</v>
      </c>
      <c r="O13" s="27">
        <v>17.440000000000001</v>
      </c>
      <c r="P13" s="35">
        <f t="shared" si="3"/>
        <v>0.26605504587155959</v>
      </c>
      <c r="R13" s="12">
        <v>2005</v>
      </c>
      <c r="S13" s="17">
        <v>79</v>
      </c>
      <c r="T13" s="5">
        <v>500000</v>
      </c>
      <c r="U13" s="8">
        <f t="shared" si="2"/>
        <v>1.5799999999999999E-4</v>
      </c>
      <c r="V13" s="11"/>
      <c r="W13" s="31"/>
      <c r="X13" s="12">
        <v>2005</v>
      </c>
      <c r="Y13" s="33">
        <v>7.16</v>
      </c>
      <c r="Z13">
        <v>34.659999999999997</v>
      </c>
      <c r="AA13" s="34">
        <f t="shared" si="4"/>
        <v>0.20657818811309869</v>
      </c>
      <c r="AB13" s="34"/>
      <c r="AC13" s="31"/>
      <c r="AD13" s="12">
        <v>2005</v>
      </c>
      <c r="AE13" s="33">
        <v>3.69</v>
      </c>
      <c r="AF13">
        <v>7.85</v>
      </c>
      <c r="AG13" s="34">
        <f t="shared" si="5"/>
        <v>0.47006369426751593</v>
      </c>
    </row>
    <row r="14" spans="1:38" x14ac:dyDescent="0.2">
      <c r="A14">
        <v>2006</v>
      </c>
      <c r="B14" s="9">
        <v>1913</v>
      </c>
      <c r="C14" s="5">
        <v>2000000</v>
      </c>
      <c r="D14" s="8">
        <f t="shared" si="0"/>
        <v>9.5649999999999999E-4</v>
      </c>
      <c r="E14" s="5"/>
      <c r="G14" s="12">
        <v>2006</v>
      </c>
      <c r="H14" s="27">
        <v>19.600000000000001</v>
      </c>
      <c r="J14">
        <v>31.1</v>
      </c>
      <c r="K14" s="2">
        <f t="shared" si="1"/>
        <v>0.63022508038585212</v>
      </c>
      <c r="M14" s="12">
        <v>2006</v>
      </c>
      <c r="N14" s="28">
        <v>2.85</v>
      </c>
      <c r="O14" s="27">
        <v>17.440000000000001</v>
      </c>
      <c r="P14" s="35">
        <f t="shared" si="3"/>
        <v>0.16341743119266056</v>
      </c>
      <c r="R14" s="12">
        <v>2006</v>
      </c>
      <c r="S14" s="17">
        <v>46</v>
      </c>
      <c r="T14" s="5">
        <v>500000</v>
      </c>
      <c r="U14" s="8">
        <f t="shared" si="2"/>
        <v>9.2E-5</v>
      </c>
      <c r="V14" s="11"/>
      <c r="W14" s="31"/>
      <c r="X14" s="12">
        <v>2006</v>
      </c>
      <c r="Y14" s="33">
        <v>1.74</v>
      </c>
      <c r="Z14">
        <v>34.659999999999997</v>
      </c>
      <c r="AA14" s="34">
        <f t="shared" si="4"/>
        <v>5.0201961915753032E-2</v>
      </c>
      <c r="AB14" s="34"/>
      <c r="AC14" s="31"/>
      <c r="AD14" s="12">
        <v>2006</v>
      </c>
      <c r="AE14" s="33">
        <v>3.01</v>
      </c>
      <c r="AF14">
        <v>7.85</v>
      </c>
      <c r="AG14" s="34">
        <f t="shared" si="5"/>
        <v>0.38343949044585984</v>
      </c>
    </row>
    <row r="15" spans="1:38" x14ac:dyDescent="0.2">
      <c r="A15">
        <v>2007</v>
      </c>
      <c r="B15" s="9">
        <v>192</v>
      </c>
      <c r="C15" s="5">
        <v>2000000</v>
      </c>
      <c r="D15" s="8">
        <f t="shared" si="0"/>
        <v>9.6000000000000002E-5</v>
      </c>
      <c r="E15" s="5"/>
      <c r="G15" s="12">
        <v>2007</v>
      </c>
      <c r="H15" s="27">
        <v>21.3</v>
      </c>
      <c r="J15">
        <v>31.1</v>
      </c>
      <c r="K15" s="2">
        <f t="shared" si="1"/>
        <v>0.68488745980707399</v>
      </c>
      <c r="M15" s="12">
        <v>2007</v>
      </c>
      <c r="N15" s="28">
        <v>5.04</v>
      </c>
      <c r="O15" s="27">
        <v>17.440000000000001</v>
      </c>
      <c r="P15" s="35">
        <f t="shared" si="3"/>
        <v>0.28899082568807338</v>
      </c>
      <c r="R15" s="12">
        <v>2007</v>
      </c>
      <c r="S15" s="17">
        <v>84</v>
      </c>
      <c r="T15" s="5">
        <v>500000</v>
      </c>
      <c r="U15" s="8">
        <f t="shared" si="2"/>
        <v>1.6799999999999999E-4</v>
      </c>
      <c r="V15" s="11"/>
      <c r="W15" s="31"/>
      <c r="X15" s="12">
        <v>2007</v>
      </c>
      <c r="Y15" s="33">
        <v>4.45</v>
      </c>
      <c r="Z15">
        <v>34.659999999999997</v>
      </c>
      <c r="AA15" s="34">
        <f t="shared" si="4"/>
        <v>0.12839007501442587</v>
      </c>
      <c r="AB15" s="34"/>
      <c r="AC15" s="31"/>
      <c r="AD15" s="12">
        <v>2007</v>
      </c>
      <c r="AE15" s="33">
        <v>2.6</v>
      </c>
      <c r="AF15">
        <v>7.85</v>
      </c>
      <c r="AG15" s="34">
        <f t="shared" si="5"/>
        <v>0.33121019108280259</v>
      </c>
    </row>
    <row r="16" spans="1:38" x14ac:dyDescent="0.2">
      <c r="A16">
        <v>2008</v>
      </c>
      <c r="B16" s="9">
        <v>21</v>
      </c>
      <c r="C16" s="5">
        <v>2000000</v>
      </c>
      <c r="D16" s="8">
        <f t="shared" si="0"/>
        <v>1.0499999999999999E-5</v>
      </c>
      <c r="G16" s="12">
        <v>2008</v>
      </c>
      <c r="H16" s="27">
        <v>23.8</v>
      </c>
      <c r="J16">
        <v>31.1</v>
      </c>
      <c r="K16" s="2">
        <f t="shared" si="1"/>
        <v>0.76527331189710612</v>
      </c>
      <c r="M16" s="12">
        <v>2008</v>
      </c>
      <c r="N16" s="28">
        <v>3.28</v>
      </c>
      <c r="O16" s="27">
        <v>17.440000000000001</v>
      </c>
      <c r="P16" s="35">
        <f t="shared" si="3"/>
        <v>0.18807339449541283</v>
      </c>
      <c r="R16" s="12">
        <v>2008</v>
      </c>
      <c r="S16" s="17">
        <v>43</v>
      </c>
      <c r="T16" s="5">
        <v>500000</v>
      </c>
      <c r="U16" s="8">
        <f t="shared" si="2"/>
        <v>8.6000000000000003E-5</v>
      </c>
      <c r="V16" s="11"/>
      <c r="W16" s="31"/>
      <c r="X16" s="12">
        <v>2008</v>
      </c>
      <c r="Y16" s="33">
        <v>1.51</v>
      </c>
      <c r="Z16">
        <v>34.659999999999997</v>
      </c>
      <c r="AA16" s="34">
        <f t="shared" si="4"/>
        <v>4.3566070398153495E-2</v>
      </c>
      <c r="AB16" s="34"/>
      <c r="AC16" s="31"/>
      <c r="AD16" s="12">
        <v>2008</v>
      </c>
      <c r="AE16" s="33">
        <v>3.12</v>
      </c>
      <c r="AF16">
        <v>7.85</v>
      </c>
      <c r="AG16" s="34">
        <f t="shared" si="5"/>
        <v>0.39745222929936308</v>
      </c>
    </row>
    <row r="17" spans="1:47" x14ac:dyDescent="0.2">
      <c r="A17">
        <v>2009</v>
      </c>
      <c r="B17" s="19">
        <v>402</v>
      </c>
      <c r="C17" s="5">
        <v>2000000</v>
      </c>
      <c r="D17" s="8">
        <f t="shared" si="0"/>
        <v>2.0100000000000001E-4</v>
      </c>
      <c r="G17" s="12">
        <v>2009</v>
      </c>
      <c r="H17" s="27">
        <v>28.1</v>
      </c>
      <c r="J17">
        <v>31.1</v>
      </c>
      <c r="K17" s="2">
        <f t="shared" si="1"/>
        <v>0.90353697749196138</v>
      </c>
      <c r="M17" s="12">
        <v>2009</v>
      </c>
      <c r="N17" s="28">
        <v>2.92</v>
      </c>
      <c r="O17" s="27">
        <v>17.440000000000001</v>
      </c>
      <c r="P17" s="35">
        <f t="shared" si="3"/>
        <v>0.16743119266055045</v>
      </c>
      <c r="R17" s="12">
        <v>2009</v>
      </c>
      <c r="S17" s="20">
        <v>100</v>
      </c>
      <c r="T17" s="5">
        <v>500000</v>
      </c>
      <c r="U17" s="8">
        <f t="shared" si="2"/>
        <v>2.0000000000000001E-4</v>
      </c>
      <c r="W17" s="31"/>
      <c r="X17" s="12">
        <v>2009</v>
      </c>
      <c r="Y17" s="33">
        <v>2.69</v>
      </c>
      <c r="Z17">
        <v>34.659999999999997</v>
      </c>
      <c r="AA17" s="34">
        <f t="shared" si="4"/>
        <v>7.761107905366417E-2</v>
      </c>
      <c r="AB17" s="34"/>
      <c r="AC17" s="31"/>
      <c r="AD17" s="12">
        <v>2009</v>
      </c>
      <c r="AE17" s="33">
        <v>5.36</v>
      </c>
      <c r="AF17">
        <v>7.85</v>
      </c>
      <c r="AG17" s="34">
        <f t="shared" si="5"/>
        <v>0.68280254777070071</v>
      </c>
    </row>
    <row r="18" spans="1:47" x14ac:dyDescent="0.2">
      <c r="A18">
        <v>2010</v>
      </c>
      <c r="B18" s="19">
        <v>907</v>
      </c>
      <c r="C18" s="5">
        <v>2000000</v>
      </c>
      <c r="D18" s="24">
        <f t="shared" si="0"/>
        <v>4.5350000000000002E-4</v>
      </c>
      <c r="G18" s="12">
        <v>2010</v>
      </c>
      <c r="H18" s="27">
        <v>30.2</v>
      </c>
      <c r="J18">
        <v>31.1</v>
      </c>
      <c r="K18" s="2">
        <f t="shared" si="1"/>
        <v>0.97106109324758838</v>
      </c>
      <c r="M18" s="12">
        <v>2010</v>
      </c>
      <c r="N18" s="27">
        <v>4.1900000000000004</v>
      </c>
      <c r="O18" s="27">
        <v>17.440000000000001</v>
      </c>
      <c r="P18" s="35">
        <f t="shared" si="3"/>
        <v>0.24025229357798167</v>
      </c>
      <c r="R18" s="12">
        <v>2010</v>
      </c>
      <c r="S18" s="20">
        <v>116</v>
      </c>
      <c r="T18" s="5">
        <v>500000</v>
      </c>
      <c r="U18" s="24">
        <f t="shared" si="2"/>
        <v>2.32E-4</v>
      </c>
      <c r="W18" s="31"/>
      <c r="X18" s="12">
        <v>2010</v>
      </c>
      <c r="Y18" s="33">
        <v>6.9</v>
      </c>
      <c r="Z18">
        <v>34.659999999999997</v>
      </c>
      <c r="AA18" s="34">
        <f t="shared" si="4"/>
        <v>0.19907674552798618</v>
      </c>
      <c r="AB18" s="34"/>
      <c r="AC18" s="31"/>
      <c r="AD18" s="12">
        <v>2010</v>
      </c>
      <c r="AE18" s="33">
        <v>2.0299999999999998</v>
      </c>
      <c r="AF18">
        <v>7.85</v>
      </c>
      <c r="AG18" s="34">
        <f t="shared" si="5"/>
        <v>0.25859872611464968</v>
      </c>
    </row>
    <row r="19" spans="1:47" x14ac:dyDescent="0.2">
      <c r="A19">
        <v>2011</v>
      </c>
      <c r="B19" s="19">
        <v>0</v>
      </c>
      <c r="C19" s="5">
        <v>2000000</v>
      </c>
      <c r="D19" s="24">
        <f t="shared" si="0"/>
        <v>0</v>
      </c>
      <c r="G19" s="12">
        <v>2011</v>
      </c>
      <c r="H19">
        <v>32</v>
      </c>
      <c r="J19">
        <v>31.1</v>
      </c>
      <c r="K19" s="2">
        <f t="shared" si="1"/>
        <v>1.0289389067524115</v>
      </c>
      <c r="M19" s="12">
        <v>2011</v>
      </c>
      <c r="N19" s="27">
        <v>4.58</v>
      </c>
      <c r="O19" s="27">
        <v>17.440000000000001</v>
      </c>
      <c r="P19" s="35">
        <f t="shared" si="3"/>
        <v>0.26261467889908258</v>
      </c>
      <c r="R19" s="12">
        <v>2011</v>
      </c>
      <c r="S19">
        <v>669</v>
      </c>
      <c r="T19" s="5">
        <v>500000</v>
      </c>
      <c r="U19" s="24">
        <f t="shared" si="2"/>
        <v>1.338E-3</v>
      </c>
      <c r="W19" s="31"/>
      <c r="X19" s="12">
        <v>2011</v>
      </c>
      <c r="Y19" s="33">
        <v>9</v>
      </c>
      <c r="Z19">
        <v>34.659999999999997</v>
      </c>
      <c r="AA19" s="34">
        <f t="shared" si="4"/>
        <v>0.25966532025389499</v>
      </c>
      <c r="AB19" s="34"/>
      <c r="AC19" s="31"/>
      <c r="AD19" s="12">
        <v>2011</v>
      </c>
      <c r="AE19" s="33">
        <v>6.51</v>
      </c>
      <c r="AF19">
        <v>7.85</v>
      </c>
      <c r="AG19" s="34">
        <f t="shared" si="5"/>
        <v>0.82929936305732488</v>
      </c>
    </row>
    <row r="20" spans="1:47" x14ac:dyDescent="0.2">
      <c r="A20">
        <v>2012</v>
      </c>
      <c r="B20">
        <v>224</v>
      </c>
      <c r="C20" s="5">
        <v>2000000</v>
      </c>
      <c r="D20" s="24">
        <f t="shared" si="0"/>
        <v>1.12E-4</v>
      </c>
      <c r="G20" s="12">
        <v>2012</v>
      </c>
      <c r="H20">
        <v>36.6</v>
      </c>
      <c r="J20">
        <v>31.1</v>
      </c>
      <c r="K20" s="2">
        <f t="shared" si="1"/>
        <v>1.1768488745980707</v>
      </c>
      <c r="M20" s="12">
        <v>2012</v>
      </c>
      <c r="N20" s="27">
        <v>3.17</v>
      </c>
      <c r="O20" s="27">
        <v>17.440000000000001</v>
      </c>
      <c r="P20" s="35">
        <f t="shared" si="3"/>
        <v>0.18176605504587154</v>
      </c>
      <c r="R20" s="12">
        <v>2012</v>
      </c>
      <c r="S20">
        <v>184</v>
      </c>
      <c r="T20" s="5">
        <v>500000</v>
      </c>
      <c r="U20" s="24">
        <f t="shared" si="2"/>
        <v>3.68E-4</v>
      </c>
      <c r="W20" s="31"/>
      <c r="X20" s="12">
        <v>2012</v>
      </c>
      <c r="Y20" s="33">
        <v>6.06</v>
      </c>
      <c r="Z20">
        <v>34.659999999999997</v>
      </c>
      <c r="AA20" s="34">
        <f t="shared" si="4"/>
        <v>0.17484131563762262</v>
      </c>
      <c r="AB20" s="34"/>
      <c r="AC20" s="31"/>
      <c r="AD20" s="12">
        <v>2012</v>
      </c>
      <c r="AE20" s="33">
        <v>7.28</v>
      </c>
      <c r="AF20">
        <v>7.85</v>
      </c>
      <c r="AG20" s="34">
        <f t="shared" si="5"/>
        <v>0.92738853503184726</v>
      </c>
    </row>
    <row r="21" spans="1:47" x14ac:dyDescent="0.2">
      <c r="A21">
        <v>2013</v>
      </c>
      <c r="B21" s="19">
        <v>202</v>
      </c>
      <c r="C21" s="5">
        <v>2000000</v>
      </c>
      <c r="D21" s="24">
        <f t="shared" si="0"/>
        <v>1.01E-4</v>
      </c>
      <c r="G21" s="12">
        <v>2013</v>
      </c>
      <c r="H21">
        <v>39.4</v>
      </c>
      <c r="J21">
        <v>31.1</v>
      </c>
      <c r="K21" s="2">
        <f t="shared" si="1"/>
        <v>1.2668810289389068</v>
      </c>
      <c r="M21" s="12">
        <v>2013</v>
      </c>
      <c r="N21" s="27">
        <v>3.98</v>
      </c>
      <c r="O21" s="27">
        <v>17.440000000000001</v>
      </c>
      <c r="P21" s="35">
        <f t="shared" si="3"/>
        <v>0.22821100917431192</v>
      </c>
      <c r="R21" s="12">
        <v>2013</v>
      </c>
      <c r="S21" s="19">
        <v>192</v>
      </c>
      <c r="T21" s="5">
        <v>500000</v>
      </c>
      <c r="U21" s="24">
        <f t="shared" si="2"/>
        <v>3.8400000000000001E-4</v>
      </c>
      <c r="W21" s="31"/>
      <c r="X21" s="59">
        <v>2013</v>
      </c>
      <c r="Y21" s="33">
        <v>4.4800000000000004</v>
      </c>
      <c r="Z21">
        <v>34.659999999999997</v>
      </c>
      <c r="AA21" s="34">
        <f t="shared" si="4"/>
        <v>0.12925562608193886</v>
      </c>
      <c r="AB21" s="34"/>
      <c r="AC21" s="31"/>
      <c r="AD21" s="59">
        <v>2013</v>
      </c>
      <c r="AE21" s="33">
        <v>6.98</v>
      </c>
      <c r="AF21">
        <v>7.85</v>
      </c>
      <c r="AG21" s="34">
        <f t="shared" si="5"/>
        <v>0.88917197452229313</v>
      </c>
    </row>
    <row r="22" spans="1:47" x14ac:dyDescent="0.2">
      <c r="A22" s="12">
        <v>2014</v>
      </c>
      <c r="B22" s="19">
        <v>8</v>
      </c>
      <c r="C22" s="5">
        <v>2000000</v>
      </c>
      <c r="D22" s="24">
        <f t="shared" si="0"/>
        <v>3.9999999999999998E-6</v>
      </c>
      <c r="G22" s="12">
        <v>2014</v>
      </c>
      <c r="H22">
        <v>40.299999999999997</v>
      </c>
      <c r="J22">
        <v>31.1</v>
      </c>
      <c r="K22" s="2">
        <f>H22/J22</f>
        <v>1.2958199356913183</v>
      </c>
      <c r="M22" s="12">
        <v>2014</v>
      </c>
      <c r="N22" s="27">
        <v>10.06</v>
      </c>
      <c r="O22" s="27">
        <v>17.440000000000001</v>
      </c>
      <c r="P22" s="35">
        <f t="shared" si="3"/>
        <v>0.57683486238532111</v>
      </c>
      <c r="R22" s="12">
        <v>2014</v>
      </c>
      <c r="S22" s="19">
        <v>24</v>
      </c>
      <c r="T22" s="5">
        <v>500000</v>
      </c>
      <c r="U22" s="24">
        <f t="shared" si="2"/>
        <v>4.8000000000000001E-5</v>
      </c>
      <c r="W22" s="31"/>
      <c r="X22" s="12">
        <v>2014</v>
      </c>
      <c r="Y22" s="33">
        <v>7.35</v>
      </c>
      <c r="Z22">
        <v>34.659999999999997</v>
      </c>
      <c r="AA22" s="34">
        <f t="shared" si="4"/>
        <v>0.21206001154068091</v>
      </c>
      <c r="AB22" s="34"/>
      <c r="AC22" s="31"/>
      <c r="AD22" s="12">
        <v>2014</v>
      </c>
      <c r="AE22" s="33">
        <v>8.66</v>
      </c>
      <c r="AF22">
        <v>7.85</v>
      </c>
      <c r="AG22" s="34">
        <f t="shared" si="5"/>
        <v>1.1031847133757962</v>
      </c>
    </row>
    <row r="23" spans="1:47" x14ac:dyDescent="0.2">
      <c r="N23" s="14"/>
      <c r="O23" s="14"/>
      <c r="P23" s="14"/>
      <c r="W23" s="31"/>
      <c r="AC23" s="31"/>
    </row>
    <row r="24" spans="1:47" x14ac:dyDescent="0.2">
      <c r="W24" s="31"/>
      <c r="AC24" s="31"/>
    </row>
    <row r="25" spans="1:47" x14ac:dyDescent="0.2">
      <c r="W25" s="31"/>
      <c r="AC25" s="31"/>
      <c r="AT25" s="3" t="s">
        <v>35</v>
      </c>
    </row>
    <row r="26" spans="1:47" x14ac:dyDescent="0.2">
      <c r="W26" s="31"/>
      <c r="AC26" s="31"/>
      <c r="AT26" s="25" t="s">
        <v>36</v>
      </c>
      <c r="AU26" s="41">
        <v>0.45</v>
      </c>
    </row>
    <row r="27" spans="1:47" x14ac:dyDescent="0.2">
      <c r="W27" s="31"/>
      <c r="AC27" s="31"/>
      <c r="AT27" s="25" t="s">
        <v>37</v>
      </c>
      <c r="AU27" s="41">
        <v>0.26</v>
      </c>
    </row>
    <row r="28" spans="1:47" x14ac:dyDescent="0.2">
      <c r="W28" s="31"/>
      <c r="AC28" s="31"/>
      <c r="AT28" s="25" t="s">
        <v>38</v>
      </c>
      <c r="AU28" s="41">
        <v>0.05</v>
      </c>
    </row>
    <row r="29" spans="1:47" x14ac:dyDescent="0.2">
      <c r="W29" s="31"/>
      <c r="AC29" s="31"/>
      <c r="AT29" s="25" t="s">
        <v>39</v>
      </c>
      <c r="AU29" s="41">
        <v>0.19</v>
      </c>
    </row>
    <row r="30" spans="1:47" x14ac:dyDescent="0.2">
      <c r="W30" s="31"/>
      <c r="AC30" s="31"/>
      <c r="AT30" s="43" t="s">
        <v>40</v>
      </c>
      <c r="AU30" s="42">
        <v>0.05</v>
      </c>
    </row>
    <row r="31" spans="1:47" x14ac:dyDescent="0.2">
      <c r="W31" s="31"/>
      <c r="AC31" s="31"/>
      <c r="AU31" s="41">
        <f>SUM(AU26:AU30)</f>
        <v>1</v>
      </c>
    </row>
    <row r="32" spans="1:47" x14ac:dyDescent="0.2">
      <c r="W32" s="31"/>
      <c r="AC32" s="31"/>
    </row>
    <row r="33" spans="23:29" x14ac:dyDescent="0.2">
      <c r="W33" s="31"/>
      <c r="AC33" s="31"/>
    </row>
    <row r="34" spans="23:29" x14ac:dyDescent="0.2">
      <c r="W34" s="31"/>
      <c r="AC34" s="31"/>
    </row>
    <row r="35" spans="23:29" x14ac:dyDescent="0.2">
      <c r="W35" s="31"/>
      <c r="AC35" s="31"/>
    </row>
    <row r="36" spans="23:29" x14ac:dyDescent="0.2">
      <c r="W36" s="31"/>
      <c r="AC36" s="31"/>
    </row>
    <row r="37" spans="23:29" x14ac:dyDescent="0.2">
      <c r="W37" s="31"/>
      <c r="AC37" s="31"/>
    </row>
    <row r="38" spans="23:29" x14ac:dyDescent="0.2">
      <c r="W38" s="31"/>
      <c r="AC38" s="31"/>
    </row>
    <row r="39" spans="23:29" x14ac:dyDescent="0.2">
      <c r="W39" s="31"/>
      <c r="AC39" s="31"/>
    </row>
    <row r="40" spans="23:29" x14ac:dyDescent="0.2">
      <c r="W40" s="31"/>
      <c r="AC40" s="31"/>
    </row>
    <row r="41" spans="23:29" x14ac:dyDescent="0.2">
      <c r="W41" s="31"/>
      <c r="AC41" s="31"/>
    </row>
    <row r="42" spans="23:29" x14ac:dyDescent="0.2">
      <c r="W42" s="31"/>
      <c r="AC42" s="31"/>
    </row>
    <row r="43" spans="23:29" x14ac:dyDescent="0.2">
      <c r="W43" s="31"/>
      <c r="AC43" s="31"/>
    </row>
    <row r="44" spans="23:29" x14ac:dyDescent="0.2">
      <c r="W44" s="31"/>
      <c r="AC44" s="31"/>
    </row>
    <row r="45" spans="23:29" x14ac:dyDescent="0.2">
      <c r="W45" s="31"/>
      <c r="AC45" s="31"/>
    </row>
    <row r="46" spans="23:29" x14ac:dyDescent="0.2">
      <c r="W46" s="31"/>
      <c r="AC46" s="31"/>
    </row>
    <row r="47" spans="23:29" x14ac:dyDescent="0.2">
      <c r="W47" s="31"/>
      <c r="AC47" s="31"/>
    </row>
    <row r="48" spans="23:29" x14ac:dyDescent="0.2">
      <c r="W48" s="31"/>
      <c r="AC48" s="31"/>
    </row>
    <row r="49" spans="23:29" x14ac:dyDescent="0.2">
      <c r="W49" s="31"/>
      <c r="AC49" s="31"/>
    </row>
    <row r="50" spans="23:29" x14ac:dyDescent="0.2">
      <c r="W50" s="31"/>
    </row>
    <row r="51" spans="23:29" x14ac:dyDescent="0.2">
      <c r="W51" s="31"/>
    </row>
    <row r="52" spans="23:29" x14ac:dyDescent="0.2">
      <c r="W52" s="31"/>
    </row>
    <row r="53" spans="23:29" x14ac:dyDescent="0.2">
      <c r="W53" s="31"/>
    </row>
    <row r="54" spans="23:29" x14ac:dyDescent="0.2">
      <c r="W54" s="31"/>
    </row>
    <row r="55" spans="23:29" x14ac:dyDescent="0.2">
      <c r="W55" s="31"/>
    </row>
    <row r="56" spans="23:29" x14ac:dyDescent="0.2">
      <c r="W56" s="31"/>
    </row>
    <row r="57" spans="23:29" x14ac:dyDescent="0.2">
      <c r="W57" s="31"/>
    </row>
    <row r="58" spans="23:29" x14ac:dyDescent="0.2">
      <c r="W58" s="31"/>
    </row>
    <row r="59" spans="23:29" x14ac:dyDescent="0.2">
      <c r="W59" s="31"/>
    </row>
    <row r="60" spans="23:29" x14ac:dyDescent="0.2">
      <c r="W60" s="31"/>
    </row>
    <row r="61" spans="23:29" x14ac:dyDescent="0.2">
      <c r="W61" s="31"/>
    </row>
    <row r="62" spans="23:29" x14ac:dyDescent="0.2">
      <c r="W62" s="31"/>
    </row>
    <row r="63" spans="23:29" x14ac:dyDescent="0.2">
      <c r="W63" s="31"/>
    </row>
    <row r="64" spans="23:29" x14ac:dyDescent="0.2">
      <c r="W64" s="31"/>
    </row>
    <row r="65" spans="23:23" x14ac:dyDescent="0.2">
      <c r="W65" s="31"/>
    </row>
    <row r="66" spans="23:23" x14ac:dyDescent="0.2">
      <c r="W66" s="31"/>
    </row>
    <row r="67" spans="23:23" x14ac:dyDescent="0.2">
      <c r="W67" s="31"/>
    </row>
    <row r="68" spans="23:23" x14ac:dyDescent="0.2">
      <c r="W68" s="31"/>
    </row>
    <row r="69" spans="23:23" x14ac:dyDescent="0.2">
      <c r="W69" s="31"/>
    </row>
    <row r="70" spans="23:23" x14ac:dyDescent="0.2">
      <c r="W70" s="31"/>
    </row>
    <row r="71" spans="23:23" x14ac:dyDescent="0.2">
      <c r="W71" s="31"/>
    </row>
    <row r="72" spans="23:23" x14ac:dyDescent="0.2">
      <c r="W72" s="31"/>
    </row>
    <row r="73" spans="23:23" x14ac:dyDescent="0.2">
      <c r="W73" s="31"/>
    </row>
  </sheetData>
  <phoneticPr fontId="2" type="noConversion"/>
  <pageMargins left="0.75" right="0.75" top="1" bottom="1" header="0.5" footer="0.5"/>
  <pageSetup scale="74" orientation="landscape" r:id="rId1"/>
  <headerFooter alignWithMargins="0"/>
  <rowBreaks count="1" manualBreakCount="1">
    <brk id="22" max="16383" man="1"/>
  </rowBreaks>
  <colBreaks count="1" manualBreakCount="1">
    <brk id="1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2"/>
  <sheetViews>
    <sheetView zoomScaleNormal="100" workbookViewId="0">
      <pane xSplit="1" topLeftCell="B1" activePane="topRight" state="frozen"/>
      <selection pane="topRight" activeCell="D57" sqref="D57"/>
    </sheetView>
  </sheetViews>
  <sheetFormatPr defaultRowHeight="12.75" x14ac:dyDescent="0.2"/>
  <cols>
    <col min="1" max="1" width="12.85546875" customWidth="1"/>
    <col min="2" max="2" width="12.7109375" customWidth="1"/>
    <col min="3" max="3" width="13.5703125" customWidth="1"/>
    <col min="4" max="4" width="12.85546875" customWidth="1"/>
    <col min="5" max="5" width="13" customWidth="1"/>
    <col min="6" max="6" width="15.5703125" customWidth="1"/>
    <col min="7" max="7" width="17.42578125" customWidth="1"/>
    <col min="8" max="8" width="17" customWidth="1"/>
    <col min="11" max="11" width="11" style="23" bestFit="1" customWidth="1"/>
    <col min="12" max="12" width="10.85546875" style="21" bestFit="1" customWidth="1"/>
    <col min="13" max="13" width="10.7109375" style="21" bestFit="1" customWidth="1"/>
    <col min="14" max="14" width="11" style="23" bestFit="1" customWidth="1"/>
    <col min="15" max="15" width="11" style="23" customWidth="1"/>
    <col min="16" max="16" width="10.28515625" bestFit="1" customWidth="1"/>
  </cols>
  <sheetData>
    <row r="1" spans="1:16" x14ac:dyDescent="0.2">
      <c r="A1" t="s">
        <v>47</v>
      </c>
    </row>
    <row r="2" spans="1:16" x14ac:dyDescent="0.2">
      <c r="A2" s="3" t="s">
        <v>0</v>
      </c>
      <c r="B2" s="3" t="s">
        <v>4</v>
      </c>
      <c r="C2" s="3" t="s">
        <v>5</v>
      </c>
      <c r="D2" s="3" t="s">
        <v>2</v>
      </c>
      <c r="E2" s="3" t="s">
        <v>3</v>
      </c>
      <c r="F2" s="46" t="s">
        <v>6</v>
      </c>
      <c r="G2" s="46" t="s">
        <v>7</v>
      </c>
      <c r="H2" s="46" t="s">
        <v>8</v>
      </c>
      <c r="I2" s="46" t="s">
        <v>41</v>
      </c>
      <c r="J2" s="46" t="s">
        <v>42</v>
      </c>
      <c r="K2" s="51" t="s">
        <v>9</v>
      </c>
      <c r="L2" s="53" t="s">
        <v>10</v>
      </c>
      <c r="M2" s="53" t="s">
        <v>11</v>
      </c>
      <c r="N2" s="51" t="s">
        <v>12</v>
      </c>
      <c r="O2" s="51" t="s">
        <v>46</v>
      </c>
      <c r="P2" s="54" t="s">
        <v>1</v>
      </c>
    </row>
    <row r="3" spans="1:16" x14ac:dyDescent="0.2">
      <c r="A3">
        <f>'Indicator Data'!A8</f>
        <v>2000</v>
      </c>
      <c r="B3">
        <f>'Indicator Data'!B8</f>
        <v>4687</v>
      </c>
      <c r="C3" s="1">
        <f>'Indicator Data'!D8</f>
        <v>2.3435000000000001E-3</v>
      </c>
      <c r="D3">
        <f>'Indicator Data'!H8</f>
        <v>6.4</v>
      </c>
      <c r="E3" s="2">
        <f>'Indicator Data'!K8</f>
        <v>0.20578778135048231</v>
      </c>
      <c r="F3" s="47">
        <f>'Indicator Data'!N8</f>
        <v>7.52</v>
      </c>
      <c r="G3" s="48">
        <f>'Indicator Data'!P8</f>
        <v>0.43119266055045868</v>
      </c>
      <c r="H3" s="49">
        <f t="shared" ref="H3:H17" si="0">H21</f>
        <v>0.10490476353144838</v>
      </c>
      <c r="I3" s="50">
        <f>'Indicator Data'!AE8</f>
        <v>1.75</v>
      </c>
      <c r="J3" s="49">
        <f>'Indicator Data'!AG8</f>
        <v>0.22292993630573249</v>
      </c>
      <c r="K3" s="52">
        <f>C3*0.45</f>
        <v>1.0545750000000001E-3</v>
      </c>
      <c r="L3" s="55">
        <f>E3*0.26</f>
        <v>5.3504823151125404E-2</v>
      </c>
      <c r="M3" s="55">
        <f>G3*0.05</f>
        <v>2.1559633027522937E-2</v>
      </c>
      <c r="N3" s="52">
        <f>H3*0.19</f>
        <v>1.9931905070975194E-2</v>
      </c>
      <c r="O3" s="52">
        <f>J3*0.05</f>
        <v>1.1146496815286625E-2</v>
      </c>
      <c r="P3" s="56">
        <f>SUM(K3:O3)</f>
        <v>0.10719743306491017</v>
      </c>
    </row>
    <row r="4" spans="1:16" x14ac:dyDescent="0.2">
      <c r="A4">
        <f>'Indicator Data'!A9</f>
        <v>2001</v>
      </c>
      <c r="B4">
        <f>'Indicator Data'!B9</f>
        <v>16200</v>
      </c>
      <c r="C4" s="1">
        <f>'Indicator Data'!D9</f>
        <v>8.0999999999999996E-3</v>
      </c>
      <c r="D4">
        <f>'Indicator Data'!H9</f>
        <v>8.1</v>
      </c>
      <c r="E4" s="2">
        <f>'Indicator Data'!K9</f>
        <v>0.26045016077170413</v>
      </c>
      <c r="F4" s="47">
        <f>'Indicator Data'!N9</f>
        <v>12.97</v>
      </c>
      <c r="G4" s="48">
        <f>'Indicator Data'!P9</f>
        <v>0.74369266055045868</v>
      </c>
      <c r="H4" s="49">
        <f t="shared" si="0"/>
        <v>7.9620565551067529E-2</v>
      </c>
      <c r="I4" s="50">
        <f>'Indicator Data'!AE9</f>
        <v>5.77</v>
      </c>
      <c r="J4" s="49">
        <f>'Indicator Data'!AG9</f>
        <v>0.73503184713375791</v>
      </c>
      <c r="K4" s="52">
        <f t="shared" ref="K4:K17" si="1">C4*0.45</f>
        <v>3.6449999999999998E-3</v>
      </c>
      <c r="L4" s="55">
        <f t="shared" ref="L4:L17" si="2">E4*0.26</f>
        <v>6.7717041800643071E-2</v>
      </c>
      <c r="M4" s="55">
        <f t="shared" ref="M4:M17" si="3">G4*0.05</f>
        <v>3.7184633027522937E-2</v>
      </c>
      <c r="N4" s="52">
        <f t="shared" ref="N4:N17" si="4">H4*0.19</f>
        <v>1.512790745470283E-2</v>
      </c>
      <c r="O4" s="52">
        <f t="shared" ref="O4:O17" si="5">J4*0.05</f>
        <v>3.6751592356687894E-2</v>
      </c>
      <c r="P4" s="57">
        <f t="shared" ref="P4:P17" si="6">SUM(K4:O4)</f>
        <v>0.16042617463955672</v>
      </c>
    </row>
    <row r="5" spans="1:16" x14ac:dyDescent="0.2">
      <c r="A5">
        <f>'Indicator Data'!A10</f>
        <v>2002</v>
      </c>
      <c r="B5">
        <f>'Indicator Data'!B10</f>
        <v>1555</v>
      </c>
      <c r="C5" s="1">
        <f>'Indicator Data'!D10</f>
        <v>7.7749999999999998E-4</v>
      </c>
      <c r="D5">
        <f>'Indicator Data'!H10</f>
        <v>8.1</v>
      </c>
      <c r="E5" s="2">
        <f>'Indicator Data'!K10</f>
        <v>0.26045016077170413</v>
      </c>
      <c r="F5" s="47">
        <f>'Indicator Data'!N10</f>
        <v>7.47</v>
      </c>
      <c r="G5" s="48">
        <f>'Indicator Data'!P10</f>
        <v>0.42832568807339444</v>
      </c>
      <c r="H5" s="49">
        <f t="shared" si="0"/>
        <v>8.9573911656087718E-2</v>
      </c>
      <c r="I5" s="50">
        <f>'Indicator Data'!AE10</f>
        <v>3.08</v>
      </c>
      <c r="J5" s="49">
        <f>'Indicator Data'!AG10</f>
        <v>0.3923566878980892</v>
      </c>
      <c r="K5" s="52">
        <f t="shared" si="1"/>
        <v>3.4987499999999998E-4</v>
      </c>
      <c r="L5" s="55">
        <f t="shared" si="2"/>
        <v>6.7717041800643071E-2</v>
      </c>
      <c r="M5" s="55">
        <f t="shared" si="3"/>
        <v>2.1416284403669723E-2</v>
      </c>
      <c r="N5" s="52">
        <f t="shared" si="4"/>
        <v>1.7019043214656665E-2</v>
      </c>
      <c r="O5" s="52">
        <f t="shared" si="5"/>
        <v>1.961783439490446E-2</v>
      </c>
      <c r="P5" s="56">
        <f t="shared" si="6"/>
        <v>0.12612007881387394</v>
      </c>
    </row>
    <row r="6" spans="1:16" x14ac:dyDescent="0.2">
      <c r="A6">
        <f>'Indicator Data'!A11</f>
        <v>2003</v>
      </c>
      <c r="B6">
        <f>'Indicator Data'!B11</f>
        <v>2536</v>
      </c>
      <c r="C6" s="1">
        <f>'Indicator Data'!D11</f>
        <v>1.268E-3</v>
      </c>
      <c r="D6">
        <f>'Indicator Data'!H11</f>
        <v>13.1</v>
      </c>
      <c r="E6" s="2">
        <f>'Indicator Data'!K11</f>
        <v>0.42122186495176844</v>
      </c>
      <c r="F6" s="47">
        <f>'Indicator Data'!N11</f>
        <v>8.98</v>
      </c>
      <c r="G6" s="48">
        <f>'Indicator Data'!P11</f>
        <v>0.51490825688073394</v>
      </c>
      <c r="H6" s="49">
        <f t="shared" si="0"/>
        <v>0.14888709446047321</v>
      </c>
      <c r="I6" s="50">
        <f>'Indicator Data'!AE11</f>
        <v>7.1</v>
      </c>
      <c r="J6" s="49">
        <f>'Indicator Data'!AG11</f>
        <v>0.90445859872611467</v>
      </c>
      <c r="K6" s="52">
        <f t="shared" si="1"/>
        <v>5.7059999999999999E-4</v>
      </c>
      <c r="L6" s="55">
        <f t="shared" si="2"/>
        <v>0.1095176848874598</v>
      </c>
      <c r="M6" s="55">
        <f t="shared" si="3"/>
        <v>2.5745412844036697E-2</v>
      </c>
      <c r="N6" s="52">
        <f t="shared" si="4"/>
        <v>2.828854794748991E-2</v>
      </c>
      <c r="O6" s="52">
        <f t="shared" si="5"/>
        <v>4.5222929936305736E-2</v>
      </c>
      <c r="P6" s="57">
        <f t="shared" si="6"/>
        <v>0.20934517561529215</v>
      </c>
    </row>
    <row r="7" spans="1:16" x14ac:dyDescent="0.2">
      <c r="A7">
        <f>'Indicator Data'!A12</f>
        <v>2004</v>
      </c>
      <c r="B7">
        <f>'Indicator Data'!B12</f>
        <v>219</v>
      </c>
      <c r="C7" s="1">
        <f>'Indicator Data'!D12</f>
        <v>1.0950000000000001E-4</v>
      </c>
      <c r="D7">
        <f>'Indicator Data'!H12</f>
        <v>13.6</v>
      </c>
      <c r="E7" s="2">
        <f>'Indicator Data'!K12</f>
        <v>0.43729903536977488</v>
      </c>
      <c r="F7" s="47">
        <f>'Indicator Data'!N12</f>
        <v>9.7200000000000006</v>
      </c>
      <c r="G7" s="48">
        <f>'Indicator Data'!P12</f>
        <v>0.55733944954128445</v>
      </c>
      <c r="H7" s="49">
        <f t="shared" si="0"/>
        <v>0.1177417125216388</v>
      </c>
      <c r="I7" s="50">
        <f>'Indicator Data'!AE12</f>
        <v>7.06</v>
      </c>
      <c r="J7" s="49">
        <f>'Indicator Data'!AG12</f>
        <v>0.89936305732484079</v>
      </c>
      <c r="K7" s="52">
        <f t="shared" si="1"/>
        <v>4.9275000000000005E-5</v>
      </c>
      <c r="L7" s="55">
        <f t="shared" si="2"/>
        <v>0.11369774919614148</v>
      </c>
      <c r="M7" s="55">
        <f t="shared" si="3"/>
        <v>2.7866972477064225E-2</v>
      </c>
      <c r="N7" s="52">
        <f t="shared" si="4"/>
        <v>2.2370925379111371E-2</v>
      </c>
      <c r="O7" s="52">
        <f t="shared" si="5"/>
        <v>4.4968152866242041E-2</v>
      </c>
      <c r="P7" s="57">
        <f t="shared" si="6"/>
        <v>0.20895307491855911</v>
      </c>
    </row>
    <row r="8" spans="1:16" x14ac:dyDescent="0.2">
      <c r="A8">
        <f>'Indicator Data'!A13</f>
        <v>2005</v>
      </c>
      <c r="B8">
        <f>'Indicator Data'!B13</f>
        <v>1772</v>
      </c>
      <c r="C8" s="1">
        <f>'Indicator Data'!D13</f>
        <v>8.8599999999999996E-4</v>
      </c>
      <c r="D8">
        <f>'Indicator Data'!H13</f>
        <v>16.3</v>
      </c>
      <c r="E8" s="2">
        <f>'Indicator Data'!K13</f>
        <v>0.52411575562700963</v>
      </c>
      <c r="F8" s="47">
        <f>'Indicator Data'!N13</f>
        <v>4.6399999999999997</v>
      </c>
      <c r="G8" s="48">
        <f>'Indicator Data'!P13</f>
        <v>0.26605504587155959</v>
      </c>
      <c r="H8" s="49">
        <f t="shared" si="0"/>
        <v>0.11368910346220429</v>
      </c>
      <c r="I8" s="50">
        <f>'Indicator Data'!AE13</f>
        <v>3.69</v>
      </c>
      <c r="J8" s="49">
        <f>'Indicator Data'!AG13</f>
        <v>0.47006369426751593</v>
      </c>
      <c r="K8" s="52">
        <f t="shared" si="1"/>
        <v>3.9869999999999999E-4</v>
      </c>
      <c r="L8" s="55">
        <f t="shared" si="2"/>
        <v>0.13627009646302252</v>
      </c>
      <c r="M8" s="55">
        <f t="shared" si="3"/>
        <v>1.3302752293577981E-2</v>
      </c>
      <c r="N8" s="52">
        <f t="shared" si="4"/>
        <v>2.1600929657818815E-2</v>
      </c>
      <c r="O8" s="52">
        <f t="shared" si="5"/>
        <v>2.3503184713375799E-2</v>
      </c>
      <c r="P8" s="56">
        <f t="shared" si="6"/>
        <v>0.19507566312779512</v>
      </c>
    </row>
    <row r="9" spans="1:16" x14ac:dyDescent="0.2">
      <c r="A9">
        <f>'Indicator Data'!A14</f>
        <v>2006</v>
      </c>
      <c r="B9">
        <f>'Indicator Data'!B14</f>
        <v>1913</v>
      </c>
      <c r="C9" s="1">
        <f>'Indicator Data'!D14</f>
        <v>9.5649999999999999E-4</v>
      </c>
      <c r="D9">
        <f>'Indicator Data'!H14</f>
        <v>19.600000000000001</v>
      </c>
      <c r="E9" s="2">
        <f>'Indicator Data'!K14</f>
        <v>0.63022508038585212</v>
      </c>
      <c r="F9" s="47">
        <f>'Indicator Data'!N14</f>
        <v>2.85</v>
      </c>
      <c r="G9" s="48">
        <f>'Indicator Data'!P14</f>
        <v>0.16341743119266056</v>
      </c>
      <c r="H9" s="49">
        <f t="shared" si="0"/>
        <v>2.7652479053664171E-2</v>
      </c>
      <c r="I9" s="50">
        <f>'Indicator Data'!AE14</f>
        <v>3.01</v>
      </c>
      <c r="J9" s="49">
        <f>'Indicator Data'!AG14</f>
        <v>0.38343949044585984</v>
      </c>
      <c r="K9" s="52">
        <f t="shared" si="1"/>
        <v>4.3042500000000001E-4</v>
      </c>
      <c r="L9" s="55">
        <f t="shared" si="2"/>
        <v>0.16385852090032155</v>
      </c>
      <c r="M9" s="55">
        <f t="shared" si="3"/>
        <v>8.1708715596330288E-3</v>
      </c>
      <c r="N9" s="52">
        <f t="shared" si="4"/>
        <v>5.2539710201961924E-3</v>
      </c>
      <c r="O9" s="52">
        <f t="shared" si="5"/>
        <v>1.9171974522292995E-2</v>
      </c>
      <c r="P9" s="56">
        <f t="shared" si="6"/>
        <v>0.19688576300244379</v>
      </c>
    </row>
    <row r="10" spans="1:16" x14ac:dyDescent="0.2">
      <c r="A10">
        <f>'Indicator Data'!A15</f>
        <v>2007</v>
      </c>
      <c r="B10">
        <f>'Indicator Data'!B15</f>
        <v>192</v>
      </c>
      <c r="C10" s="1">
        <f>'Indicator Data'!D15</f>
        <v>9.6000000000000002E-5</v>
      </c>
      <c r="D10">
        <f>'Indicator Data'!H15</f>
        <v>21.3</v>
      </c>
      <c r="E10" s="2">
        <f>'Indicator Data'!K15</f>
        <v>0.68488745980707399</v>
      </c>
      <c r="F10" s="47">
        <f>'Indicator Data'!N15</f>
        <v>5.04</v>
      </c>
      <c r="G10" s="48">
        <f>'Indicator Data'!P15</f>
        <v>0.28899082568807338</v>
      </c>
      <c r="H10" s="49">
        <f t="shared" si="0"/>
        <v>7.0690141257934228E-2</v>
      </c>
      <c r="I10" s="50">
        <f>'Indicator Data'!AE15</f>
        <v>2.6</v>
      </c>
      <c r="J10" s="49">
        <f>'Indicator Data'!AG15</f>
        <v>0.33121019108280259</v>
      </c>
      <c r="K10" s="52">
        <f t="shared" si="1"/>
        <v>4.32E-5</v>
      </c>
      <c r="L10" s="55">
        <f t="shared" si="2"/>
        <v>0.17807073954983924</v>
      </c>
      <c r="M10" s="55">
        <f t="shared" si="3"/>
        <v>1.4449541284403671E-2</v>
      </c>
      <c r="N10" s="52">
        <f t="shared" si="4"/>
        <v>1.3431126839007504E-2</v>
      </c>
      <c r="O10" s="52">
        <f t="shared" si="5"/>
        <v>1.6560509554140131E-2</v>
      </c>
      <c r="P10" s="56">
        <f t="shared" si="6"/>
        <v>0.22255511722739052</v>
      </c>
    </row>
    <row r="11" spans="1:16" x14ac:dyDescent="0.2">
      <c r="A11">
        <f>'Indicator Data'!A16</f>
        <v>2008</v>
      </c>
      <c r="B11">
        <f>'Indicator Data'!B16</f>
        <v>21</v>
      </c>
      <c r="C11" s="1">
        <f>'Indicator Data'!D16</f>
        <v>1.0499999999999999E-5</v>
      </c>
      <c r="D11">
        <f>'Indicator Data'!H16</f>
        <v>23.8</v>
      </c>
      <c r="E11" s="2">
        <f>'Indicator Data'!K16</f>
        <v>0.76527331189710612</v>
      </c>
      <c r="F11" s="47">
        <f>'Indicator Data'!N16</f>
        <v>3.28</v>
      </c>
      <c r="G11" s="48">
        <f>'Indicator Data'!P16</f>
        <v>0.18807339449541283</v>
      </c>
      <c r="H11" s="49">
        <f t="shared" si="0"/>
        <v>2.4000038718984422E-2</v>
      </c>
      <c r="I11" s="50">
        <f>'Indicator Data'!AE16</f>
        <v>3.12</v>
      </c>
      <c r="J11" s="49">
        <f>'Indicator Data'!AG16</f>
        <v>0.39745222929936308</v>
      </c>
      <c r="K11" s="52">
        <f t="shared" si="1"/>
        <v>4.7249999999999997E-6</v>
      </c>
      <c r="L11" s="55">
        <f t="shared" si="2"/>
        <v>0.19897106109324761</v>
      </c>
      <c r="M11" s="55">
        <f t="shared" si="3"/>
        <v>9.4036697247706427E-3</v>
      </c>
      <c r="N11" s="52">
        <f t="shared" si="4"/>
        <v>4.5600073566070404E-3</v>
      </c>
      <c r="O11" s="52">
        <f t="shared" si="5"/>
        <v>1.9872611464968156E-2</v>
      </c>
      <c r="P11" s="56">
        <f t="shared" si="6"/>
        <v>0.23281207463959347</v>
      </c>
    </row>
    <row r="12" spans="1:16" x14ac:dyDescent="0.2">
      <c r="A12">
        <f>'Indicator Data'!A17</f>
        <v>2009</v>
      </c>
      <c r="B12">
        <f>'Indicator Data'!B17</f>
        <v>402</v>
      </c>
      <c r="C12" s="1">
        <f>'Indicator Data'!D17</f>
        <v>2.0100000000000001E-4</v>
      </c>
      <c r="D12">
        <f>'Indicator Data'!H17</f>
        <v>28.1</v>
      </c>
      <c r="E12" s="2">
        <f>'Indicator Data'!K17</f>
        <v>0.90353697749196138</v>
      </c>
      <c r="F12" s="47">
        <f>'Indicator Data'!N17</f>
        <v>2.92</v>
      </c>
      <c r="G12" s="48">
        <f>'Indicator Data'!P17</f>
        <v>0.16743119266055045</v>
      </c>
      <c r="H12" s="49">
        <f t="shared" si="0"/>
        <v>4.2776093479515297E-2</v>
      </c>
      <c r="I12" s="50">
        <f>'Indicator Data'!AE17</f>
        <v>5.36</v>
      </c>
      <c r="J12" s="49">
        <f>'Indicator Data'!AG17</f>
        <v>0.68280254777070071</v>
      </c>
      <c r="K12" s="52">
        <f t="shared" si="1"/>
        <v>9.0450000000000003E-5</v>
      </c>
      <c r="L12" s="55">
        <f t="shared" si="2"/>
        <v>0.23491961414790996</v>
      </c>
      <c r="M12" s="55">
        <f t="shared" si="3"/>
        <v>8.3715596330275234E-3</v>
      </c>
      <c r="N12" s="52">
        <f t="shared" si="4"/>
        <v>8.127457761107907E-3</v>
      </c>
      <c r="O12" s="52">
        <f t="shared" si="5"/>
        <v>3.4140127388535037E-2</v>
      </c>
      <c r="P12" s="57">
        <f t="shared" si="6"/>
        <v>0.28564920893058043</v>
      </c>
    </row>
    <row r="13" spans="1:16" x14ac:dyDescent="0.2">
      <c r="A13">
        <f>'Indicator Data'!A18</f>
        <v>2010</v>
      </c>
      <c r="B13">
        <f>'Indicator Data'!B18</f>
        <v>907</v>
      </c>
      <c r="C13" s="1">
        <f>'Indicator Data'!D18</f>
        <v>4.5350000000000002E-4</v>
      </c>
      <c r="D13">
        <f>'Indicator Data'!H18</f>
        <v>30.2</v>
      </c>
      <c r="E13" s="2">
        <f>'Indicator Data'!K18</f>
        <v>0.97106109324758838</v>
      </c>
      <c r="F13" s="47">
        <f>'Indicator Data'!N18</f>
        <v>4.1900000000000004</v>
      </c>
      <c r="G13" s="48">
        <f>'Indicator Data'!P18</f>
        <v>0.24025229357798167</v>
      </c>
      <c r="H13" s="49">
        <f t="shared" si="0"/>
        <v>0.10959661004039241</v>
      </c>
      <c r="I13" s="50">
        <f>'Indicator Data'!AE18</f>
        <v>2.0299999999999998</v>
      </c>
      <c r="J13" s="49">
        <f>'Indicator Data'!AG18</f>
        <v>0.25859872611464968</v>
      </c>
      <c r="K13" s="52">
        <f t="shared" si="1"/>
        <v>2.0407500000000001E-4</v>
      </c>
      <c r="L13" s="55">
        <f t="shared" si="2"/>
        <v>0.25247588424437301</v>
      </c>
      <c r="M13" s="55">
        <f t="shared" si="3"/>
        <v>1.2012614678899084E-2</v>
      </c>
      <c r="N13" s="52">
        <f t="shared" si="4"/>
        <v>2.0823355907674559E-2</v>
      </c>
      <c r="O13" s="52">
        <f t="shared" si="5"/>
        <v>1.2929936305732484E-2</v>
      </c>
      <c r="P13" s="57">
        <f t="shared" si="6"/>
        <v>0.29844586613667912</v>
      </c>
    </row>
    <row r="14" spans="1:16" x14ac:dyDescent="0.2">
      <c r="A14">
        <v>2011</v>
      </c>
      <c r="B14">
        <v>0</v>
      </c>
      <c r="C14" s="1">
        <f>'Indicator Data'!D19</f>
        <v>0</v>
      </c>
      <c r="D14">
        <f>'Indicator Data'!H19</f>
        <v>32</v>
      </c>
      <c r="E14" s="2">
        <f>'Indicator Data'!K19</f>
        <v>1.0289389067524115</v>
      </c>
      <c r="F14" s="47">
        <f>'Indicator Data'!N19</f>
        <v>4.58</v>
      </c>
      <c r="G14" s="48">
        <f>'Indicator Data'!P19</f>
        <v>0.26261467889908258</v>
      </c>
      <c r="H14" s="49">
        <f t="shared" si="0"/>
        <v>0.14341802613964225</v>
      </c>
      <c r="I14" s="50">
        <f>'Indicator Data'!AE19</f>
        <v>6.51</v>
      </c>
      <c r="J14" s="49">
        <f>'Indicator Data'!AG19</f>
        <v>0.82929936305732488</v>
      </c>
      <c r="K14" s="52">
        <f t="shared" si="1"/>
        <v>0</v>
      </c>
      <c r="L14" s="55">
        <f t="shared" si="2"/>
        <v>0.26752411575562701</v>
      </c>
      <c r="M14" s="55">
        <f t="shared" si="3"/>
        <v>1.3130733944954129E-2</v>
      </c>
      <c r="N14" s="52">
        <f t="shared" si="4"/>
        <v>2.7249424966532026E-2</v>
      </c>
      <c r="O14" s="52">
        <f t="shared" si="5"/>
        <v>4.1464968152866245E-2</v>
      </c>
      <c r="P14" s="57">
        <f t="shared" si="6"/>
        <v>0.34936924281997944</v>
      </c>
    </row>
    <row r="15" spans="1:16" x14ac:dyDescent="0.2">
      <c r="A15">
        <f>'Indicator Data'!A20</f>
        <v>2012</v>
      </c>
      <c r="B15">
        <f>'Indicator Data'!B20</f>
        <v>224</v>
      </c>
      <c r="C15" s="1">
        <f>'Indicator Data'!D20</f>
        <v>1.12E-4</v>
      </c>
      <c r="D15">
        <f>'Indicator Data'!H20</f>
        <v>36.6</v>
      </c>
      <c r="E15" s="2">
        <f>'Indicator Data'!K20</f>
        <v>1.1768488745980707</v>
      </c>
      <c r="F15" s="47">
        <f>'Indicator Data'!N20</f>
        <v>3.17</v>
      </c>
      <c r="G15" s="48">
        <f>'Indicator Data'!P20</f>
        <v>0.18176605504587154</v>
      </c>
      <c r="H15" s="49">
        <f t="shared" si="0"/>
        <v>9.6328323600692448E-2</v>
      </c>
      <c r="I15" s="50">
        <f>'Indicator Data'!AE20</f>
        <v>7.28</v>
      </c>
      <c r="J15" s="49">
        <f>'Indicator Data'!AG20</f>
        <v>0.92738853503184726</v>
      </c>
      <c r="K15" s="52">
        <f t="shared" si="1"/>
        <v>5.0399999999999999E-5</v>
      </c>
      <c r="L15" s="55">
        <f t="shared" si="2"/>
        <v>0.30598070739549843</v>
      </c>
      <c r="M15" s="55">
        <f t="shared" si="3"/>
        <v>9.0883027522935776E-3</v>
      </c>
      <c r="N15" s="52">
        <f t="shared" si="4"/>
        <v>1.8302381484131564E-2</v>
      </c>
      <c r="O15" s="52">
        <f t="shared" si="5"/>
        <v>4.6369426751592363E-2</v>
      </c>
      <c r="P15" s="57">
        <f t="shared" si="6"/>
        <v>0.37979121838351593</v>
      </c>
    </row>
    <row r="16" spans="1:16" x14ac:dyDescent="0.2">
      <c r="A16">
        <v>2013</v>
      </c>
      <c r="B16">
        <f>'Indicator Data'!B21</f>
        <v>202</v>
      </c>
      <c r="C16" s="1">
        <f>'Indicator Data'!D21</f>
        <v>1.01E-4</v>
      </c>
      <c r="D16">
        <f>'Indicator Data'!H21</f>
        <v>39.4</v>
      </c>
      <c r="E16" s="2">
        <f>'Indicator Data'!K21</f>
        <v>1.2668810289389068</v>
      </c>
      <c r="F16" s="47">
        <f>'Indicator Data'!N21</f>
        <v>3.98</v>
      </c>
      <c r="G16" s="48">
        <f>'Indicator Data'!P21</f>
        <v>0.22821100917431192</v>
      </c>
      <c r="H16" s="49">
        <f t="shared" si="0"/>
        <v>7.1263394345066372E-2</v>
      </c>
      <c r="I16" s="50">
        <f>'Indicator Data'!AE21</f>
        <v>6.98</v>
      </c>
      <c r="J16" s="49">
        <f>'Indicator Data'!AG21</f>
        <v>0.88917197452229313</v>
      </c>
      <c r="K16" s="52">
        <f t="shared" si="1"/>
        <v>4.545E-5</v>
      </c>
      <c r="L16" s="55">
        <f t="shared" si="2"/>
        <v>0.32938906752411579</v>
      </c>
      <c r="M16" s="55">
        <f t="shared" si="3"/>
        <v>1.1410550458715597E-2</v>
      </c>
      <c r="N16" s="52">
        <f t="shared" si="4"/>
        <v>1.354004492556261E-2</v>
      </c>
      <c r="O16" s="52">
        <f t="shared" si="5"/>
        <v>4.4458598726114656E-2</v>
      </c>
      <c r="P16" s="57">
        <f t="shared" si="6"/>
        <v>0.3988437116345086</v>
      </c>
    </row>
    <row r="17" spans="1:16" x14ac:dyDescent="0.2">
      <c r="A17">
        <v>2014</v>
      </c>
      <c r="B17">
        <f>'Indicator Data'!B22</f>
        <v>8</v>
      </c>
      <c r="C17" s="1">
        <f>'Indicator Data'!D22</f>
        <v>3.9999999999999998E-6</v>
      </c>
      <c r="D17">
        <f>'Indicator Data'!H22</f>
        <v>40.299999999999997</v>
      </c>
      <c r="E17" s="2">
        <f>'Indicator Data'!K22</f>
        <v>1.2958199356913183</v>
      </c>
      <c r="F17" s="47">
        <f>'Indicator Data'!N22</f>
        <v>10.06</v>
      </c>
      <c r="G17" s="48">
        <f>'Indicator Data'!P22</f>
        <v>0.57683486238532111</v>
      </c>
      <c r="H17" s="49">
        <f t="shared" si="0"/>
        <v>0.11665460634737451</v>
      </c>
      <c r="I17" s="50">
        <f>'Indicator Data'!AE22</f>
        <v>8.66</v>
      </c>
      <c r="J17" s="49">
        <f>'Indicator Data'!AG22</f>
        <v>1.1031847133757962</v>
      </c>
      <c r="K17" s="52">
        <f t="shared" si="1"/>
        <v>1.7999999999999999E-6</v>
      </c>
      <c r="L17" s="55">
        <f t="shared" si="2"/>
        <v>0.33691318327974273</v>
      </c>
      <c r="M17" s="55">
        <f t="shared" si="3"/>
        <v>2.8841743119266058E-2</v>
      </c>
      <c r="N17" s="52">
        <f t="shared" si="4"/>
        <v>2.2164375206001157E-2</v>
      </c>
      <c r="O17" s="52">
        <f t="shared" si="5"/>
        <v>5.5159235668789809E-2</v>
      </c>
      <c r="P17" s="57">
        <f t="shared" si="6"/>
        <v>0.44308033727379981</v>
      </c>
    </row>
    <row r="18" spans="1:16" x14ac:dyDescent="0.2">
      <c r="P18" s="31"/>
    </row>
    <row r="19" spans="1:16" x14ac:dyDescent="0.2">
      <c r="A19" s="3" t="s">
        <v>26</v>
      </c>
      <c r="F19" s="41"/>
      <c r="G19" s="41"/>
      <c r="P19" s="31"/>
    </row>
    <row r="20" spans="1:16" x14ac:dyDescent="0.2">
      <c r="A20" s="36" t="s">
        <v>0</v>
      </c>
      <c r="B20" s="36" t="s">
        <v>27</v>
      </c>
      <c r="C20" s="36" t="s">
        <v>28</v>
      </c>
      <c r="D20" s="36" t="s">
        <v>29</v>
      </c>
      <c r="E20" s="37" t="s">
        <v>30</v>
      </c>
      <c r="F20" s="36" t="s">
        <v>43</v>
      </c>
      <c r="G20" s="38" t="s">
        <v>44</v>
      </c>
      <c r="H20" s="44" t="s">
        <v>45</v>
      </c>
      <c r="I20" s="1"/>
      <c r="J20" s="1"/>
      <c r="L20" s="22"/>
      <c r="M20" s="22"/>
      <c r="P20" s="45"/>
    </row>
    <row r="21" spans="1:16" x14ac:dyDescent="0.2">
      <c r="A21" s="39">
        <v>2000</v>
      </c>
      <c r="B21" s="7">
        <f>'Indicator Data'!S8</f>
        <v>16</v>
      </c>
      <c r="C21" s="34">
        <f>'Indicator Data'!U8</f>
        <v>3.1999999999999999E-5</v>
      </c>
      <c r="D21">
        <f>'Indicator Data'!Y8</f>
        <v>6.61</v>
      </c>
      <c r="E21" s="2">
        <f>'Indicator Data'!AA8</f>
        <v>0.19070975187536068</v>
      </c>
      <c r="F21">
        <f>C21*0.45</f>
        <v>1.4399999999999999E-5</v>
      </c>
      <c r="G21">
        <f>E21*0.55</f>
        <v>0.10489036353144839</v>
      </c>
      <c r="H21" s="1">
        <f>SUM(F21:G21)</f>
        <v>0.10490476353144838</v>
      </c>
      <c r="I21" s="1"/>
      <c r="J21" s="1"/>
      <c r="P21" s="45"/>
    </row>
    <row r="22" spans="1:16" x14ac:dyDescent="0.2">
      <c r="A22" s="5">
        <v>2001</v>
      </c>
      <c r="B22" s="5">
        <f>'Indicator Data'!S9</f>
        <v>133</v>
      </c>
      <c r="C22" s="34">
        <f>'Indicator Data'!U9</f>
        <v>2.6600000000000001E-4</v>
      </c>
      <c r="D22">
        <f>'Indicator Data'!Y9</f>
        <v>5.01</v>
      </c>
      <c r="E22" s="2">
        <f>'Indicator Data'!AA9</f>
        <v>0.14454702827466823</v>
      </c>
      <c r="F22">
        <f t="shared" ref="F22:F35" si="7">C22*0.45</f>
        <v>1.1970000000000001E-4</v>
      </c>
      <c r="G22">
        <f t="shared" ref="G22:G35" si="8">E22*0.55</f>
        <v>7.9500865551067529E-2</v>
      </c>
      <c r="H22" s="1">
        <f t="shared" ref="H22:H35" si="9">SUM(F22:G22)</f>
        <v>7.9620565551067529E-2</v>
      </c>
      <c r="I22" s="1"/>
      <c r="J22" s="1"/>
      <c r="P22" s="45"/>
    </row>
    <row r="23" spans="1:16" x14ac:dyDescent="0.2">
      <c r="A23" s="5">
        <v>2002</v>
      </c>
      <c r="B23" s="9">
        <f>'Indicator Data'!S10</f>
        <v>437</v>
      </c>
      <c r="C23" s="34">
        <f>'Indicator Data'!U10</f>
        <v>8.7399999999999999E-4</v>
      </c>
      <c r="D23">
        <f>'Indicator Data'!Y10</f>
        <v>5.62</v>
      </c>
      <c r="E23" s="2">
        <f>'Indicator Data'!AA10</f>
        <v>0.16214656664743221</v>
      </c>
      <c r="F23">
        <f t="shared" si="7"/>
        <v>3.9330000000000002E-4</v>
      </c>
      <c r="G23">
        <f t="shared" si="8"/>
        <v>8.9180611656087719E-2</v>
      </c>
      <c r="H23" s="1">
        <f t="shared" si="9"/>
        <v>8.9573911656087718E-2</v>
      </c>
      <c r="I23" s="1"/>
      <c r="J23" s="1"/>
      <c r="P23" s="45"/>
    </row>
    <row r="24" spans="1:16" x14ac:dyDescent="0.2">
      <c r="A24" s="5">
        <v>2003</v>
      </c>
      <c r="B24" s="9">
        <f>'Indicator Data'!S11</f>
        <v>751</v>
      </c>
      <c r="C24" s="34">
        <f>'Indicator Data'!U11</f>
        <v>1.5020000000000001E-3</v>
      </c>
      <c r="D24">
        <f>'Indicator Data'!Y11</f>
        <v>9.34</v>
      </c>
      <c r="E24" s="2">
        <f>'Indicator Data'!AA11</f>
        <v>0.26947489901904215</v>
      </c>
      <c r="F24">
        <f t="shared" si="7"/>
        <v>6.759E-4</v>
      </c>
      <c r="G24">
        <f t="shared" si="8"/>
        <v>0.14821119446047321</v>
      </c>
      <c r="H24" s="1">
        <f t="shared" si="9"/>
        <v>0.14888709446047321</v>
      </c>
      <c r="I24" s="1"/>
      <c r="J24" s="1"/>
      <c r="P24" s="45"/>
    </row>
    <row r="25" spans="1:16" x14ac:dyDescent="0.2">
      <c r="A25" s="5">
        <v>2004</v>
      </c>
      <c r="B25" s="9">
        <f>'Indicator Data'!S12</f>
        <v>174</v>
      </c>
      <c r="C25" s="34">
        <f>'Indicator Data'!U12</f>
        <v>3.48E-4</v>
      </c>
      <c r="D25">
        <f>'Indicator Data'!Y12</f>
        <v>7.41</v>
      </c>
      <c r="E25" s="34">
        <f>'Indicator Data'!AA12</f>
        <v>0.21379111367570688</v>
      </c>
      <c r="F25">
        <f t="shared" si="7"/>
        <v>1.5660000000000001E-4</v>
      </c>
      <c r="G25">
        <f t="shared" si="8"/>
        <v>0.11758511252163879</v>
      </c>
      <c r="H25" s="1">
        <f t="shared" si="9"/>
        <v>0.1177417125216388</v>
      </c>
      <c r="P25" s="31"/>
    </row>
    <row r="26" spans="1:16" x14ac:dyDescent="0.2">
      <c r="A26" s="5">
        <v>2005</v>
      </c>
      <c r="B26" s="9">
        <f>'Indicator Data'!S13</f>
        <v>79</v>
      </c>
      <c r="C26" s="34">
        <f>'Indicator Data'!U13</f>
        <v>1.5799999999999999E-4</v>
      </c>
      <c r="D26">
        <f>'Indicator Data'!Y13</f>
        <v>7.16</v>
      </c>
      <c r="E26" s="34">
        <f>'Indicator Data'!AA13</f>
        <v>0.20657818811309869</v>
      </c>
      <c r="F26">
        <f t="shared" si="7"/>
        <v>7.1099999999999994E-5</v>
      </c>
      <c r="G26">
        <f t="shared" si="8"/>
        <v>0.11361800346220428</v>
      </c>
      <c r="H26" s="1">
        <f t="shared" si="9"/>
        <v>0.11368910346220429</v>
      </c>
      <c r="P26" s="31"/>
    </row>
    <row r="27" spans="1:16" x14ac:dyDescent="0.2">
      <c r="A27" s="5">
        <v>2006</v>
      </c>
      <c r="B27" s="9">
        <f>'Indicator Data'!S14</f>
        <v>46</v>
      </c>
      <c r="C27" s="34">
        <f>'Indicator Data'!U14</f>
        <v>9.2E-5</v>
      </c>
      <c r="D27">
        <f>'Indicator Data'!Y14</f>
        <v>1.74</v>
      </c>
      <c r="E27" s="34">
        <f>'Indicator Data'!AA14</f>
        <v>5.0201961915753032E-2</v>
      </c>
      <c r="F27">
        <f t="shared" si="7"/>
        <v>4.1400000000000003E-5</v>
      </c>
      <c r="G27">
        <f t="shared" si="8"/>
        <v>2.7611079053664171E-2</v>
      </c>
      <c r="H27" s="1">
        <f t="shared" si="9"/>
        <v>2.7652479053664171E-2</v>
      </c>
      <c r="P27" s="31"/>
    </row>
    <row r="28" spans="1:16" x14ac:dyDescent="0.2">
      <c r="A28" s="5">
        <v>2007</v>
      </c>
      <c r="B28" s="9">
        <f>'Indicator Data'!S15</f>
        <v>84</v>
      </c>
      <c r="C28" s="34">
        <f>'Indicator Data'!U15</f>
        <v>1.6799999999999999E-4</v>
      </c>
      <c r="D28">
        <f>'Indicator Data'!Y15</f>
        <v>4.45</v>
      </c>
      <c r="E28" s="34">
        <f>'Indicator Data'!AA15</f>
        <v>0.12839007501442587</v>
      </c>
      <c r="F28">
        <f t="shared" si="7"/>
        <v>7.5599999999999994E-5</v>
      </c>
      <c r="G28">
        <f t="shared" si="8"/>
        <v>7.0614541257934232E-2</v>
      </c>
      <c r="H28" s="1">
        <f t="shared" si="9"/>
        <v>7.0690141257934228E-2</v>
      </c>
      <c r="P28" s="31"/>
    </row>
    <row r="29" spans="1:16" x14ac:dyDescent="0.2">
      <c r="A29" s="5">
        <v>2008</v>
      </c>
      <c r="B29" s="9">
        <f>'Indicator Data'!S16</f>
        <v>43</v>
      </c>
      <c r="C29" s="34">
        <f>'Indicator Data'!U16</f>
        <v>8.6000000000000003E-5</v>
      </c>
      <c r="D29">
        <f>'Indicator Data'!Y16</f>
        <v>1.51</v>
      </c>
      <c r="E29" s="40">
        <f>'Indicator Data'!AA16</f>
        <v>4.3566070398153495E-2</v>
      </c>
      <c r="F29">
        <f t="shared" si="7"/>
        <v>3.8700000000000006E-5</v>
      </c>
      <c r="G29">
        <f t="shared" si="8"/>
        <v>2.3961338718984423E-2</v>
      </c>
      <c r="H29" s="1">
        <f t="shared" si="9"/>
        <v>2.4000038718984422E-2</v>
      </c>
      <c r="P29" s="31"/>
    </row>
    <row r="30" spans="1:16" x14ac:dyDescent="0.2">
      <c r="A30" s="5">
        <v>2009</v>
      </c>
      <c r="B30" s="19">
        <f>'Indicator Data'!S17</f>
        <v>100</v>
      </c>
      <c r="C30" s="34">
        <f>'Indicator Data'!U17</f>
        <v>2.0000000000000001E-4</v>
      </c>
      <c r="D30">
        <f>'Indicator Data'!Y17</f>
        <v>2.69</v>
      </c>
      <c r="E30" s="34">
        <f>'Indicator Data'!AA17</f>
        <v>7.761107905366417E-2</v>
      </c>
      <c r="F30">
        <f t="shared" si="7"/>
        <v>9.0000000000000006E-5</v>
      </c>
      <c r="G30">
        <f t="shared" si="8"/>
        <v>4.2686093479515297E-2</v>
      </c>
      <c r="H30" s="1">
        <f t="shared" si="9"/>
        <v>4.2776093479515297E-2</v>
      </c>
      <c r="P30" s="31"/>
    </row>
    <row r="31" spans="1:16" x14ac:dyDescent="0.2">
      <c r="A31" s="5">
        <v>2010</v>
      </c>
      <c r="B31" s="19">
        <f>'Indicator Data'!S18</f>
        <v>116</v>
      </c>
      <c r="C31" s="34">
        <f>'Indicator Data'!U18</f>
        <v>2.32E-4</v>
      </c>
      <c r="D31">
        <f>'Indicator Data'!Y18</f>
        <v>6.9</v>
      </c>
      <c r="E31" s="34">
        <f>'Indicator Data'!AA18</f>
        <v>0.19907674552798618</v>
      </c>
      <c r="F31">
        <f t="shared" si="7"/>
        <v>1.044E-4</v>
      </c>
      <c r="G31">
        <f t="shared" si="8"/>
        <v>0.1094922100403924</v>
      </c>
      <c r="H31" s="1">
        <f t="shared" si="9"/>
        <v>0.10959661004039241</v>
      </c>
      <c r="P31" s="31"/>
    </row>
    <row r="32" spans="1:16" x14ac:dyDescent="0.2">
      <c r="A32" s="5">
        <v>2011</v>
      </c>
      <c r="B32">
        <f>'Indicator Data'!S19</f>
        <v>669</v>
      </c>
      <c r="C32" s="34">
        <f>'Indicator Data'!U19</f>
        <v>1.338E-3</v>
      </c>
      <c r="D32">
        <f>'Indicator Data'!Y19</f>
        <v>9</v>
      </c>
      <c r="E32" s="34">
        <f>'Indicator Data'!AA19</f>
        <v>0.25966532025389499</v>
      </c>
      <c r="F32">
        <f t="shared" si="7"/>
        <v>6.0210000000000005E-4</v>
      </c>
      <c r="G32">
        <f t="shared" si="8"/>
        <v>0.14281592613964225</v>
      </c>
      <c r="H32" s="1">
        <f t="shared" si="9"/>
        <v>0.14341802613964225</v>
      </c>
      <c r="P32" s="31"/>
    </row>
    <row r="33" spans="1:16" x14ac:dyDescent="0.2">
      <c r="A33">
        <v>2012</v>
      </c>
      <c r="B33">
        <f>'Indicator Data'!S20</f>
        <v>184</v>
      </c>
      <c r="C33" s="34">
        <f>'Indicator Data'!U20</f>
        <v>3.68E-4</v>
      </c>
      <c r="D33">
        <f>'Indicator Data'!Y20</f>
        <v>6.06</v>
      </c>
      <c r="E33" s="34">
        <f>'Indicator Data'!AA20</f>
        <v>0.17484131563762262</v>
      </c>
      <c r="F33">
        <f t="shared" si="7"/>
        <v>1.6560000000000001E-4</v>
      </c>
      <c r="G33">
        <f t="shared" si="8"/>
        <v>9.6162723600692446E-2</v>
      </c>
      <c r="H33" s="1">
        <f t="shared" si="9"/>
        <v>9.6328323600692448E-2</v>
      </c>
      <c r="P33" s="31"/>
    </row>
    <row r="34" spans="1:16" x14ac:dyDescent="0.2">
      <c r="A34">
        <v>2013</v>
      </c>
      <c r="B34">
        <f>'Indicator Data'!S21</f>
        <v>192</v>
      </c>
      <c r="C34" s="34">
        <f>'Indicator Data'!U21</f>
        <v>3.8400000000000001E-4</v>
      </c>
      <c r="D34">
        <f>'Indicator Data'!Y21</f>
        <v>4.4800000000000004</v>
      </c>
      <c r="E34" s="34">
        <f>'Indicator Data'!AA21</f>
        <v>0.12925562608193886</v>
      </c>
      <c r="F34">
        <f t="shared" si="7"/>
        <v>1.728E-4</v>
      </c>
      <c r="G34">
        <f t="shared" si="8"/>
        <v>7.1090594345066371E-2</v>
      </c>
      <c r="H34" s="1">
        <f t="shared" si="9"/>
        <v>7.1263394345066372E-2</v>
      </c>
      <c r="P34" s="31"/>
    </row>
    <row r="35" spans="1:16" x14ac:dyDescent="0.2">
      <c r="A35">
        <v>2014</v>
      </c>
      <c r="B35">
        <f>'Indicator Data'!S22</f>
        <v>24</v>
      </c>
      <c r="C35" s="34">
        <f>'Indicator Data'!U22</f>
        <v>4.8000000000000001E-5</v>
      </c>
      <c r="D35">
        <f>'Indicator Data'!Y22</f>
        <v>7.35</v>
      </c>
      <c r="E35" s="34">
        <f>'Indicator Data'!AA22</f>
        <v>0.21206001154068091</v>
      </c>
      <c r="F35">
        <f t="shared" si="7"/>
        <v>2.16E-5</v>
      </c>
      <c r="G35">
        <f t="shared" si="8"/>
        <v>0.11663300634737452</v>
      </c>
      <c r="H35" s="1">
        <f t="shared" si="9"/>
        <v>0.11665460634737451</v>
      </c>
      <c r="P35" s="31"/>
    </row>
    <row r="36" spans="1:16" x14ac:dyDescent="0.2">
      <c r="P36" s="31"/>
    </row>
    <row r="37" spans="1:16" x14ac:dyDescent="0.2">
      <c r="A37" s="36" t="s">
        <v>31</v>
      </c>
      <c r="B37" s="30"/>
      <c r="P37" s="31"/>
    </row>
    <row r="38" spans="1:16" x14ac:dyDescent="0.2">
      <c r="A38" s="3" t="s">
        <v>32</v>
      </c>
      <c r="D38" s="3" t="s">
        <v>35</v>
      </c>
      <c r="P38" s="31"/>
    </row>
    <row r="39" spans="1:16" x14ac:dyDescent="0.2">
      <c r="A39" s="25" t="s">
        <v>33</v>
      </c>
      <c r="B39" s="41">
        <v>0.45</v>
      </c>
      <c r="D39" s="25" t="s">
        <v>36</v>
      </c>
      <c r="E39" s="41">
        <v>0.45</v>
      </c>
      <c r="P39" s="31"/>
    </row>
    <row r="40" spans="1:16" x14ac:dyDescent="0.2">
      <c r="A40" s="43" t="s">
        <v>34</v>
      </c>
      <c r="B40" s="42">
        <v>0.55000000000000004</v>
      </c>
      <c r="D40" s="25" t="s">
        <v>37</v>
      </c>
      <c r="E40" s="41">
        <v>0.26</v>
      </c>
      <c r="P40" s="31"/>
    </row>
    <row r="41" spans="1:16" x14ac:dyDescent="0.2">
      <c r="B41" s="41">
        <f>SUM(B39:B40)</f>
        <v>1</v>
      </c>
      <c r="D41" s="25" t="s">
        <v>38</v>
      </c>
      <c r="E41" s="41">
        <v>0.05</v>
      </c>
      <c r="P41" s="31"/>
    </row>
    <row r="42" spans="1:16" x14ac:dyDescent="0.2">
      <c r="D42" s="25" t="s">
        <v>39</v>
      </c>
      <c r="E42" s="41">
        <v>0.19</v>
      </c>
      <c r="P42" s="31"/>
    </row>
    <row r="43" spans="1:16" x14ac:dyDescent="0.2">
      <c r="D43" s="43" t="s">
        <v>40</v>
      </c>
      <c r="E43" s="42">
        <v>0.05</v>
      </c>
      <c r="P43" s="31"/>
    </row>
    <row r="44" spans="1:16" x14ac:dyDescent="0.2">
      <c r="E44" s="41">
        <f>SUM(E39:E43)</f>
        <v>1</v>
      </c>
      <c r="P44" s="31"/>
    </row>
    <row r="45" spans="1:16" x14ac:dyDescent="0.2">
      <c r="P45" s="31"/>
    </row>
    <row r="46" spans="1:16" x14ac:dyDescent="0.2">
      <c r="P46" s="31"/>
    </row>
    <row r="47" spans="1:16" x14ac:dyDescent="0.2">
      <c r="P47" s="31"/>
    </row>
    <row r="48" spans="1:16" x14ac:dyDescent="0.2">
      <c r="P48" s="31"/>
    </row>
    <row r="49" spans="16:16" x14ac:dyDescent="0.2">
      <c r="P49" s="31"/>
    </row>
    <row r="50" spans="16:16" x14ac:dyDescent="0.2">
      <c r="P50" s="31"/>
    </row>
    <row r="51" spans="16:16" x14ac:dyDescent="0.2">
      <c r="P51" s="31"/>
    </row>
    <row r="52" spans="16:16" x14ac:dyDescent="0.2">
      <c r="P52" s="31"/>
    </row>
    <row r="53" spans="16:16" x14ac:dyDescent="0.2">
      <c r="P53" s="31"/>
    </row>
    <row r="54" spans="16:16" x14ac:dyDescent="0.2">
      <c r="P54" s="31"/>
    </row>
    <row r="55" spans="16:16" x14ac:dyDescent="0.2">
      <c r="P55" s="31"/>
    </row>
    <row r="56" spans="16:16" x14ac:dyDescent="0.2">
      <c r="P56" s="31"/>
    </row>
    <row r="57" spans="16:16" x14ac:dyDescent="0.2">
      <c r="P57" s="31"/>
    </row>
    <row r="58" spans="16:16" x14ac:dyDescent="0.2">
      <c r="P58" s="31"/>
    </row>
    <row r="59" spans="16:16" x14ac:dyDescent="0.2">
      <c r="P59" s="31"/>
    </row>
    <row r="60" spans="16:16" x14ac:dyDescent="0.2">
      <c r="P60" s="31"/>
    </row>
    <row r="61" spans="16:16" x14ac:dyDescent="0.2">
      <c r="P61" s="31"/>
    </row>
    <row r="62" spans="16:16" x14ac:dyDescent="0.2">
      <c r="P62" s="31"/>
    </row>
  </sheetData>
  <phoneticPr fontId="2" type="noConversion"/>
  <pageMargins left="0.75" right="0.75" top="1" bottom="1" header="0.5" footer="0.5"/>
  <pageSetup scale="63" orientation="landscape" r:id="rId1"/>
  <headerFooter alignWithMargins="0"/>
  <colBreaks count="1" manualBreakCount="1">
    <brk id="16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Indicator Data</vt:lpstr>
      <vt:lpstr>Bay wide abun calculations</vt:lpstr>
      <vt:lpstr>Sheet1</vt:lpstr>
    </vt:vector>
  </TitlesOfParts>
  <Company>DNR, ITS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ITS1</dc:creator>
  <cp:lastModifiedBy>Emilie.Franke</cp:lastModifiedBy>
  <cp:lastPrinted>2013-06-25T18:27:34Z</cp:lastPrinted>
  <dcterms:created xsi:type="dcterms:W3CDTF">2007-12-03T18:07:50Z</dcterms:created>
  <dcterms:modified xsi:type="dcterms:W3CDTF">2015-03-16T14:30:41Z</dcterms:modified>
</cp:coreProperties>
</file>