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Free\Documents\Indicators\Public Access\"/>
    </mc:Choice>
  </mc:AlternateContent>
  <bookViews>
    <workbookView xWindow="0" yWindow="0" windowWidth="17895" windowHeight="12135" activeTab="1"/>
  </bookViews>
  <sheets>
    <sheet name="EO &amp; Indicator Reporting" sheetId="7" r:id="rId1"/>
    <sheet name="Opened Sites " sheetId="4" r:id="rId2"/>
    <sheet name="Historic C2K Data" sheetId="3" r:id="rId3"/>
    <sheet name="General Info" sheetId="6" r:id="rId4"/>
  </sheets>
  <externalReferences>
    <externalReference r:id="rId5"/>
  </externalReferences>
  <calcPr calcId="162913"/>
</workbook>
</file>

<file path=xl/calcChain.xml><?xml version="1.0" encoding="utf-8"?>
<calcChain xmlns="http://schemas.openxmlformats.org/spreadsheetml/2006/main">
  <c r="H8" i="7" l="1"/>
  <c r="F8" i="7"/>
  <c r="E8" i="7"/>
  <c r="D8" i="7"/>
  <c r="C8" i="7"/>
  <c r="B8" i="7"/>
  <c r="I8" i="7" s="1"/>
  <c r="K8" i="7" s="1"/>
  <c r="L19" i="7"/>
  <c r="C3" i="7"/>
  <c r="D3" i="7"/>
  <c r="G3" i="7"/>
  <c r="I3" i="7"/>
  <c r="J3" i="7" s="1"/>
  <c r="J4" i="7" s="1"/>
  <c r="J5" i="7" s="1"/>
  <c r="J6" i="7" s="1"/>
  <c r="J7" i="7" s="1"/>
  <c r="J8" i="7" s="1"/>
  <c r="J9" i="7" s="1"/>
  <c r="J10" i="7" s="1"/>
  <c r="J11" i="7" s="1"/>
  <c r="J12" i="7" s="1"/>
  <c r="J13" i="7" s="1"/>
  <c r="J14" i="7" s="1"/>
  <c r="J15" i="7" s="1"/>
  <c r="J16" i="7" s="1"/>
  <c r="J17" i="7" s="1"/>
  <c r="J18" i="7" s="1"/>
  <c r="I18" i="7"/>
  <c r="I17" i="7"/>
  <c r="I16" i="7"/>
  <c r="I15" i="7"/>
  <c r="I14" i="7"/>
  <c r="I13" i="7"/>
  <c r="I12" i="7"/>
  <c r="I11" i="7"/>
  <c r="I10" i="7"/>
  <c r="B4" i="7"/>
  <c r="C4" i="7"/>
  <c r="I4" i="7" s="1"/>
  <c r="K4" i="7" s="1"/>
  <c r="D4" i="7"/>
  <c r="D5" i="7" s="1"/>
  <c r="D6" i="7" s="1"/>
  <c r="E4" i="7"/>
  <c r="E5" i="7" s="1"/>
  <c r="F4" i="7"/>
  <c r="G4" i="7"/>
  <c r="H4" i="7"/>
  <c r="H5" i="7" s="1"/>
  <c r="B5" i="7"/>
  <c r="I5" i="7" s="1"/>
  <c r="K5" i="7" s="1"/>
  <c r="C5" i="7"/>
  <c r="F5" i="7"/>
  <c r="G5" i="7"/>
  <c r="G6" i="7" s="1"/>
  <c r="I7" i="7"/>
  <c r="B6" i="7"/>
  <c r="C6" i="7"/>
  <c r="F13" i="3"/>
  <c r="G13" i="3"/>
  <c r="F12" i="3"/>
  <c r="G12" i="3" s="1"/>
  <c r="F11" i="3"/>
  <c r="G11" i="3"/>
  <c r="F10" i="3"/>
  <c r="G10" i="3" s="1"/>
  <c r="F9" i="3"/>
  <c r="G9" i="3"/>
  <c r="F8" i="3"/>
  <c r="G8" i="3" s="1"/>
  <c r="K4" i="3"/>
  <c r="K5" i="3"/>
  <c r="O5" i="3" s="1"/>
  <c r="K6" i="3"/>
  <c r="K7" i="3"/>
  <c r="K8" i="3"/>
  <c r="K9" i="3"/>
  <c r="O9" i="3" s="1"/>
  <c r="K10" i="3"/>
  <c r="O10" i="3" s="1"/>
  <c r="K11" i="3"/>
  <c r="K12" i="3"/>
  <c r="K13" i="3"/>
  <c r="L4" i="3"/>
  <c r="L14" i="3" s="1"/>
  <c r="L5" i="3"/>
  <c r="L6" i="3"/>
  <c r="L7" i="3"/>
  <c r="O7" i="3" s="1"/>
  <c r="L8" i="3"/>
  <c r="L9" i="3"/>
  <c r="L10" i="3"/>
  <c r="L11" i="3"/>
  <c r="L12" i="3"/>
  <c r="O12" i="3" s="1"/>
  <c r="L13" i="3"/>
  <c r="M4" i="3"/>
  <c r="M5" i="3"/>
  <c r="M6" i="3"/>
  <c r="M14" i="3" s="1"/>
  <c r="M7" i="3"/>
  <c r="M8" i="3"/>
  <c r="M9" i="3"/>
  <c r="M10" i="3"/>
  <c r="M11" i="3"/>
  <c r="M12" i="3"/>
  <c r="M13" i="3"/>
  <c r="N4" i="3"/>
  <c r="N5" i="3"/>
  <c r="N6" i="3"/>
  <c r="N7" i="3"/>
  <c r="N8" i="3"/>
  <c r="N9" i="3"/>
  <c r="N10" i="3"/>
  <c r="N11" i="3"/>
  <c r="N12" i="3"/>
  <c r="N13" i="3"/>
  <c r="F46" i="3"/>
  <c r="G46" i="3"/>
  <c r="B79" i="3"/>
  <c r="F45" i="3"/>
  <c r="G45" i="3" s="1"/>
  <c r="B78" i="3" s="1"/>
  <c r="F44" i="3"/>
  <c r="G44" i="3" s="1"/>
  <c r="B77" i="3" s="1"/>
  <c r="F43" i="3"/>
  <c r="G43" i="3"/>
  <c r="B76" i="3" s="1"/>
  <c r="F42" i="3"/>
  <c r="G42" i="3"/>
  <c r="B75" i="3"/>
  <c r="B74" i="3"/>
  <c r="B73" i="3"/>
  <c r="B72" i="3"/>
  <c r="J24" i="3"/>
  <c r="B71" i="3" s="1"/>
  <c r="J23" i="3"/>
  <c r="B70" i="3"/>
  <c r="F47" i="3"/>
  <c r="G47" i="3" s="1"/>
  <c r="I33" i="3"/>
  <c r="I32" i="3"/>
  <c r="I31" i="3"/>
  <c r="D30" i="3"/>
  <c r="I30" i="3" s="1"/>
  <c r="I29" i="3"/>
  <c r="I28" i="3"/>
  <c r="O6" i="3"/>
  <c r="O13" i="3"/>
  <c r="O11" i="3"/>
  <c r="N14" i="3"/>
  <c r="O8" i="3"/>
  <c r="K14" i="3"/>
  <c r="O14" i="3" s="1"/>
  <c r="M7" i="7" l="1"/>
  <c r="I6" i="7"/>
  <c r="M4" i="7"/>
  <c r="M5" i="7"/>
  <c r="M8" i="7"/>
  <c r="O4" i="3"/>
  <c r="I45" i="3"/>
  <c r="M6" i="7"/>
  <c r="I9" i="7"/>
  <c r="K9" i="7" s="1"/>
</calcChain>
</file>

<file path=xl/sharedStrings.xml><?xml version="1.0" encoding="utf-8"?>
<sst xmlns="http://schemas.openxmlformats.org/spreadsheetml/2006/main" count="364" uniqueCount="174">
  <si>
    <t>Public Access Sites in Bay Basin (cumulative)</t>
  </si>
  <si>
    <t>Year</t>
  </si>
  <si>
    <t>MD</t>
  </si>
  <si>
    <t>PA</t>
  </si>
  <si>
    <t>VA</t>
  </si>
  <si>
    <t>DC</t>
  </si>
  <si>
    <t>Total</t>
  </si>
  <si>
    <t>% goal achieved</t>
  </si>
  <si>
    <t>Contact:  Amy Handen and Heather Bennett, NPS</t>
  </si>
  <si>
    <t xml:space="preserve">VA contact:Danette Poole, Danette.Poole@dcr.virginia.gov </t>
  </si>
  <si>
    <t>updated 02/24/11</t>
  </si>
  <si>
    <t>PA contact: Jackie Kramer, jakramer@state.pa.us</t>
  </si>
  <si>
    <t>file name:  pubacces.xls</t>
    <phoneticPr fontId="0" type="noConversion"/>
  </si>
  <si>
    <t>MD contact: Lisa Gutierrez, lgutierrez@dnr.state.md.us</t>
  </si>
  <si>
    <t>DC contact: Diane Davis, diane.davis2@dc.gov</t>
  </si>
  <si>
    <t>goal:  805 by 2010</t>
  </si>
  <si>
    <t>amount since 2000</t>
  </si>
  <si>
    <t>Note: There were no additional sites in VA and DC.</t>
  </si>
  <si>
    <t>Designated Water Trails in Bay Basin (cumulative)</t>
  </si>
  <si>
    <t>NY</t>
  </si>
  <si>
    <t>WV</t>
  </si>
  <si>
    <t>DE</t>
  </si>
  <si>
    <t>Source: Danette Poole, Danette.Poole@dcr.virginia.gov</t>
  </si>
  <si>
    <t>Contact:  Amy Handen, NPS</t>
    <phoneticPr fontId="0" type="noConversion"/>
  </si>
  <si>
    <t>GOAL:  792.5 by 2005</t>
  </si>
  <si>
    <t>* Did not collect 2010 water trail data since goal had been met</t>
  </si>
  <si>
    <t>* PA 2007 data revised due to measuring technique</t>
  </si>
  <si>
    <t>Gateways Designated (cumulative)</t>
  </si>
  <si>
    <t>goal:30 by 2003</t>
  </si>
  <si>
    <t>Source:  National Park Service Chesapeake Bay Gateways Network</t>
  </si>
  <si>
    <t>file name: gateways.xls</t>
  </si>
  <si>
    <t>Contact:  Cindy Chance, NPS</t>
  </si>
  <si>
    <t>year</t>
  </si>
  <si>
    <t>annual designations</t>
  </si>
  <si>
    <t>cumulative</t>
  </si>
  <si>
    <t>Updated: Cindy Chance February 2011</t>
  </si>
  <si>
    <t>PUBLIC ACCESS INDEX</t>
  </si>
  <si>
    <t>Source: Chesapeake Bay Program</t>
  </si>
  <si>
    <t>Contact: Amy Handen and Heather Bennett, NPS</t>
  </si>
  <si>
    <t>file name:  public access index.xls</t>
  </si>
  <si>
    <t>Projected Milestone*</t>
  </si>
  <si>
    <t>EO Public Access Site Development in the Chesapeake Bay Watershed</t>
  </si>
  <si>
    <t>Baseline</t>
  </si>
  <si>
    <t>New Public Access Sites Per Year</t>
  </si>
  <si>
    <t>Average</t>
  </si>
  <si>
    <t># New Sites</t>
  </si>
  <si>
    <t>NA</t>
  </si>
  <si>
    <t>Milestone*</t>
  </si>
  <si>
    <t>Goal:</t>
  </si>
  <si>
    <t>Cumulative Total</t>
  </si>
  <si>
    <t xml:space="preserve">*    Milestones are  simply intended establish a system for tracking progress relative to regular increments of the EO goal of developing 300 new public access sites by 2025 – i.e. 20 additional sites per year.  These milestones are intended to show progress towards the goal, and are not meant to be a target themselves.  Based on the opportunistic nature of public access site development, the lack of dependable funding for access projects, and the trends of public access development from the past decade, it is anticipated that some years will be below the average and some years above.  States have not been assigned allocations related to the development of public access sites in support of the intended EO outcome of creating an additional 300 sites throughout the watershed.  </t>
  </si>
  <si>
    <t>NOTES: Public Access Baseline &amp; 2011 Update</t>
  </si>
  <si>
    <t xml:space="preserve">The Strategy for Protecting and Restoring the Chesapeake Bay Watershed set a baseline of 761 existing public access sites for tracking progress toward the goal of adding 300 new public access sites by 2025.  As a result of an in-depth inventory conducted for the Chesapeake Bay Watershed Public Access Plan and the expansion of tracking to include public access in NY, DE, and WV, this baseline needed to be updated.
(Chesapeake Bay Program indicator reporting deadlines for the 2011 update were set for before the completion Chesapeake Bay Watershed Public Access Plan.  As such, for 2011 reporting efforts public access data from the draft plan was utilized.)  
As indicated in the draft Chesapeake Bay Watershed Public Access Plan, a total of 1,144 existing public access sites were identified as providing access to the Chesapeake Bay and its streams (fifth-order and higher) as of September 2011. Specifically, there were 6 existing public access sites in Delaware, 578 in Maryland, 26 in New York, 180 in Pennsylvania, 287 in Virginia, 44 in West Virginia, and 23 in Washington, D.C. The dates of site development were not collected during this extensive inventory. As a result, the number of new public access sites developed in the federal fiscal year (FY) 2011—the first year of tracking toward the goal of 300 new sites—is unknown. These sites are included within the list of 1,144 existing public access sites created in September 2011.
However, the number of new sites in FY 2011 must be estimated in order to revise the tracking baseline for the coming years. The Public Access Action Team developed the following strategy for this estimation:
As a part of the Chesapeake 2000 commitment, Maryland, Pennsylvania, Virginia, and Washington, D.C., reported the number of new public access sites developed within their jurisdictions each year between the years 2001 to 2010. On average, 15 sites were added each year in the portion of the watershed within these jurisdictions.  Specifically, an average six sites were added per year in Maryland, three in Pennsylvania, five in Virginia, and one in Washington, DC.  This tracking effort and the Chesapeake Bay Watershed Public Access Plan use these averages to represent the number of public access sites developed in FY 2011. Using this method, a new Executive Order baseline of 1129 sites was identified.  
Some existing sites managed by local governments have still likely escaped the heightened documentation process that took place during the development of this plan. As these sites are identified in the future, they will be added to the inventory as previously existing sites. This will increase the baseline from which additional new access sites are tracked.
</t>
  </si>
  <si>
    <t>NOTES: 2012 Update &amp; Baseline Revisions</t>
  </si>
  <si>
    <t>During a public review of the draft Chesapeake Bay Watershed Public Access Plan, six additional existing public access sites were identified (three in Pennsylvania, three in Virginia).   These six sites were added to the draft total of 1,144 for a total of 1,150 existing public access sites in the final Chesapeake Bay Watershed Public Access Plan.  Additionally, during the 2012 update process that was completed following the finalization of the Chesapeake Bay Watershed Public Access Plan, two additional existing sites were identified in New York and one additional existing site was identified in Virginia.
In accordance with methods described in the 2011, the baseline for Chesapeake Bay Program public access indicator was amended for the 2012 updated to include the four existing sites in Virginia, the three existing sites in Pennsylvania, and the two existing sites in New York.  These revisions increase the public access indicator baseline from the previously reported 1,129 sites to 1,138 sites.  No modifications were made to the number of sites (15) that were indicated as having been developed in 2011, however, as a result of the changes to the baseline, the total number of sites in Virginia, Pennsylvania, and New York increased and the cumulative total number of sites that existed watershed-wide in 2011 increased from 1,144 to 1,153.
To capture information on all public access sites that had been developed since the completion of the Chesapeake Bay Watershed Public Access Plan, the 2012 update includes all public access sites that meet the established definitions and geographic scope that were opened to the public between October 1 of 2011 through December 31 of 2012.</t>
  </si>
  <si>
    <t>.</t>
  </si>
  <si>
    <t>NOTES: 2013 Update &amp; Baseline Revisions</t>
  </si>
  <si>
    <t xml:space="preserve">Data on public access site was collected for the 2013 calendar year. During a data collection one additional existing public access site was identified in PA. In accordance with methods described in the 2011, the baseline for Chesapeake Bay Program public access indicator was amended for  2013 updated to include the existing sites in Pennsylvania.  These revisions increase the public access indicator baseline to 1,139 sites.  
</t>
  </si>
  <si>
    <t>Site Name</t>
  </si>
  <si>
    <t>Water Body</t>
  </si>
  <si>
    <t>County</t>
  </si>
  <si>
    <t>State</t>
  </si>
  <si>
    <t>Current Ownership</t>
  </si>
  <si>
    <t>Existing Activities</t>
  </si>
  <si>
    <t xml:space="preserve">Brief Site Description </t>
  </si>
  <si>
    <t>Boat</t>
  </si>
  <si>
    <t>Fish</t>
  </si>
  <si>
    <t>Swim</t>
  </si>
  <si>
    <t>View</t>
  </si>
  <si>
    <t xml:space="preserve">Boat- in Camping </t>
  </si>
  <si>
    <t>What is the name of the site?</t>
  </si>
  <si>
    <t>What water body does this site provide access to?</t>
  </si>
  <si>
    <t>What county is this site in?</t>
  </si>
  <si>
    <t>What state is this site in?</t>
  </si>
  <si>
    <t>Yes</t>
  </si>
  <si>
    <t>No</t>
  </si>
  <si>
    <t>James River</t>
  </si>
  <si>
    <t>Local</t>
  </si>
  <si>
    <t>Richmond</t>
  </si>
  <si>
    <t>Susquehanna River</t>
  </si>
  <si>
    <t>Anne Arundel</t>
  </si>
  <si>
    <t>Jurisdictions</t>
  </si>
  <si>
    <t>For additional information on these efforts, please refer to:
     -   the Chesapeake Bay Watershed Public Access Plan available at: http://www.baygateways.net/PublicAccess/ 
     -   the Analysis and Methods Documentation available at: http://www.chesapeakeprogress.com/engaged-communities/public-access/public-access</t>
  </si>
  <si>
    <t xml:space="preserve">Yes </t>
  </si>
  <si>
    <t xml:space="preserve">http://www.chesapeakebay.net/documents/22068/5d_public_access_5-22-15_ff_formatted2.pdf </t>
  </si>
  <si>
    <t xml:space="preserve">See Public Access Management Strategy for definitions of public access and types of access: </t>
  </si>
  <si>
    <t>Lancaster</t>
  </si>
  <si>
    <t>Juniata River</t>
  </si>
  <si>
    <t>Harford</t>
  </si>
  <si>
    <t>Beaver Creek fishing access</t>
  </si>
  <si>
    <t>Gilbert Run Park soft launch</t>
  </si>
  <si>
    <t>Little Blackwater soft launch</t>
  </si>
  <si>
    <t>Sherwood Landing soft launch</t>
  </si>
  <si>
    <t>Discovery Village soft access</t>
  </si>
  <si>
    <t>Port of Salisbury Marina soft launch</t>
  </si>
  <si>
    <t>Benjamin's Bridge Canoe/Kayak Launch</t>
  </si>
  <si>
    <t>Clark's Landing</t>
  </si>
  <si>
    <t>Jefferson Patterson Park &amp; Museum soft access</t>
  </si>
  <si>
    <t>New fishing access on natural shoreline</t>
  </si>
  <si>
    <t>New soft access - floating EZ Launch system</t>
  </si>
  <si>
    <t>New soft access - pier on natural shoreline</t>
  </si>
  <si>
    <t>Existing public access at pier and transient dock. New floating dock with EZ launch installed adjacent to pier</t>
  </si>
  <si>
    <t>New soft access on natural shoreline</t>
  </si>
  <si>
    <t>New soft access - floating pier and launch</t>
  </si>
  <si>
    <t>New concrete boat ramp</t>
  </si>
  <si>
    <t>New soft access on existing sandy beach</t>
  </si>
  <si>
    <t>Local/County</t>
  </si>
  <si>
    <t>Local/Municipal</t>
  </si>
  <si>
    <t>Beaver Creek</t>
  </si>
  <si>
    <t>Wheatley Lake</t>
  </si>
  <si>
    <t>Little Blackwater River</t>
  </si>
  <si>
    <t>Waterhole Cove</t>
  </si>
  <si>
    <t>Parrish Creek</t>
  </si>
  <si>
    <t>Wicomico River</t>
  </si>
  <si>
    <t>Deer Creek</t>
  </si>
  <si>
    <t>Cuckold Creek</t>
  </si>
  <si>
    <t>St. Leonards Creek</t>
  </si>
  <si>
    <t>Mcveytown Boat Launch</t>
  </si>
  <si>
    <t>Decatur Street Boat Launch</t>
  </si>
  <si>
    <t>Washington</t>
  </si>
  <si>
    <t>Charles</t>
  </si>
  <si>
    <t>Dorchester</t>
  </si>
  <si>
    <t>Talbot</t>
  </si>
  <si>
    <t>Wicomico</t>
  </si>
  <si>
    <t>St. Mary's</t>
  </si>
  <si>
    <t>Calvert</t>
  </si>
  <si>
    <t>Mifflin</t>
  </si>
  <si>
    <t>Basic Site Information</t>
  </si>
  <si>
    <t>Location</t>
  </si>
  <si>
    <t xml:space="preserve">Please provide a brief description of the public access site.  (Ex: This site provides a soft launch for paddlecraft, has fishing access and parking for approximately 8 cars) </t>
  </si>
  <si>
    <t>Is this site currently owned by a federal, state, or local government agency, or is it owned by a Non Governmental Organization (must be under an agreement w a public agency)</t>
  </si>
  <si>
    <t>Maryland</t>
  </si>
  <si>
    <t>Public Access Sites Opened to the Public in 2017</t>
  </si>
  <si>
    <t>Provides a boat ramp, parking, ADA access and fishing platform and other minor site amenities related to public boat access.</t>
  </si>
  <si>
    <t>Provides a boat launch at a site that also serves as a trailhead for the Northwest Lancaster County River Trail. Parking, ADA access and other minor site amenities are available. Located at the end of Decatur Street.</t>
  </si>
  <si>
    <t xml:space="preserve">Pennsylvania </t>
  </si>
  <si>
    <t>Windsor Boat Access Site</t>
  </si>
  <si>
    <t>Broome</t>
  </si>
  <si>
    <t>New York</t>
  </si>
  <si>
    <t>Goodyear Lake Site</t>
  </si>
  <si>
    <t>A park site that provides multiple recreational opportunities</t>
  </si>
  <si>
    <t>Otsego</t>
  </si>
  <si>
    <t>Crumhorm Site</t>
  </si>
  <si>
    <t>Site provides a gravel ramp and dock to support trailered boats.</t>
  </si>
  <si>
    <t>Pennsylvania</t>
  </si>
  <si>
    <t>Dutch Gap</t>
  </si>
  <si>
    <t>Chesterfield</t>
  </si>
  <si>
    <t>Virginia</t>
  </si>
  <si>
    <t xml:space="preserve">Belle Isle State Park </t>
  </si>
  <si>
    <t>new paddle craft launch and restroom</t>
  </si>
  <si>
    <t>Rappahannock</t>
  </si>
  <si>
    <t>Carrolton Nike Park</t>
  </si>
  <si>
    <t>Paddle craft launch</t>
  </si>
  <si>
    <t>Jones Creek</t>
  </si>
  <si>
    <t>Isle Of Wight</t>
  </si>
  <si>
    <t>LaValette Avenue Site</t>
  </si>
  <si>
    <t>City</t>
  </si>
  <si>
    <t>Lafayette River</t>
  </si>
  <si>
    <t>Norfolk</t>
  </si>
  <si>
    <t>Tuckahoe Creek Park</t>
  </si>
  <si>
    <t>Boardwalks for viewing</t>
  </si>
  <si>
    <t>Tuchahoe Creek</t>
  </si>
  <si>
    <t>Henrico</t>
  </si>
  <si>
    <t>T. Potterfield Memorial Bridge</t>
  </si>
  <si>
    <t xml:space="preserve">Pedestrian river crossing </t>
  </si>
  <si>
    <t xml:space="preserve">Hull Springs Farm </t>
  </si>
  <si>
    <t>State/university</t>
  </si>
  <si>
    <t>Potomac River</t>
  </si>
  <si>
    <t>Westmoreland</t>
  </si>
  <si>
    <r>
      <rPr>
        <b/>
        <sz val="11"/>
        <color theme="1"/>
        <rFont val="Calibri"/>
        <family val="2"/>
        <scheme val="minor"/>
      </rPr>
      <t>Existing Activities</t>
    </r>
    <r>
      <rPr>
        <i/>
        <sz val="11"/>
        <color theme="1"/>
        <rFont val="Calibri"/>
        <family val="2"/>
        <scheme val="minor"/>
      </rPr>
      <t xml:space="preserve">                          Yes or No - Does this site provide access for the following activities? </t>
    </r>
  </si>
  <si>
    <t>Paddle in campsites</t>
  </si>
  <si>
    <t>Site provides a new boardwalk and Paddle craft launch in addition to other facilitites</t>
  </si>
  <si>
    <t xml:space="preserve">This site provides a hand (soft) launch and parking for four vehicles. The site is owned by the Village of Windsor, but managed by the NYSDEC under a Cooperative Agreement. </t>
  </si>
  <si>
    <t>Loca/state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</si>
</sst>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0"/>
      <name val="Arial"/>
      <family val="2"/>
    </font>
    <font>
      <sz val="10"/>
      <name val="Arial"/>
      <family val="2"/>
    </font>
    <font>
      <sz val="10"/>
      <color indexed="10"/>
      <name val="Arial"/>
      <family val="2"/>
    </font>
    <font>
      <b/>
      <sz val="14"/>
      <color theme="1"/>
      <name val="Calibri"/>
      <family val="2"/>
      <scheme val="minor"/>
    </font>
    <font>
      <sz val="11"/>
      <color indexed="8"/>
      <name val="Calibri"/>
      <family val="2"/>
    </font>
    <font>
      <b/>
      <sz val="14"/>
      <color indexed="8"/>
      <name val="Calibri"/>
      <family val="2"/>
    </font>
    <font>
      <i/>
      <sz val="11"/>
      <color theme="1"/>
      <name val="Calibri"/>
      <family val="2"/>
      <scheme val="minor"/>
    </font>
    <font>
      <sz val="11"/>
      <name val="Calibri"/>
      <family val="2"/>
      <scheme val="minor"/>
    </font>
    <font>
      <u/>
      <sz val="11"/>
      <color theme="10"/>
      <name val="Calibri"/>
      <family val="2"/>
      <scheme val="minor"/>
    </font>
    <font>
      <b/>
      <sz val="16"/>
      <color theme="1"/>
      <name val="Calibri"/>
      <family val="2"/>
      <scheme val="minor"/>
    </font>
    <font>
      <sz val="11"/>
      <color theme="1"/>
      <name val="Calibri"/>
      <family val="2"/>
    </font>
    <font>
      <b/>
      <sz val="11"/>
      <color theme="1"/>
      <name val="Calibri"/>
      <family val="2"/>
    </font>
    <font>
      <u/>
      <sz val="11"/>
      <color theme="10"/>
      <name val="Calibri"/>
      <family val="2"/>
    </font>
    <font>
      <sz val="11"/>
      <color indexed="8"/>
      <name val="Calibri"/>
      <family val="2"/>
      <scheme val="minor"/>
    </font>
    <font>
      <sz val="12"/>
      <color indexed="8"/>
      <name val="Calibri"/>
      <family val="2"/>
      <scheme val="minor"/>
    </font>
    <font>
      <sz val="11"/>
      <color rgb="FF000000"/>
      <name val="Calibri"/>
      <family val="2"/>
    </font>
  </fonts>
  <fills count="10">
    <fill>
      <patternFill patternType="none"/>
    </fill>
    <fill>
      <patternFill patternType="gray125"/>
    </fill>
    <fill>
      <patternFill patternType="solid">
        <fgColor indexed="13"/>
        <bgColor indexed="64"/>
      </patternFill>
    </fill>
    <fill>
      <patternFill patternType="solid">
        <fgColor indexed="34"/>
        <bgColor indexed="6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2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4">
    <xf numFmtId="0" fontId="0" fillId="0" borderId="0"/>
    <xf numFmtId="0" fontId="6" fillId="0" borderId="0"/>
    <xf numFmtId="0" fontId="10" fillId="0" borderId="0" applyNumberFormat="0" applyFill="0" applyBorder="0" applyAlignment="0" applyProtection="0"/>
    <xf numFmtId="0" fontId="14" fillId="0" borderId="0" applyNumberFormat="0" applyFill="0" applyBorder="0" applyAlignment="0" applyProtection="0"/>
  </cellStyleXfs>
  <cellXfs count="138">
    <xf numFmtId="0" fontId="0" fillId="0" borderId="0" xfId="0"/>
    <xf numFmtId="0" fontId="2" fillId="0" borderId="0" xfId="0" applyFont="1"/>
    <xf numFmtId="0" fontId="0" fillId="0" borderId="0" xfId="0" applyFill="1"/>
    <xf numFmtId="0" fontId="0" fillId="0" borderId="1" xfId="0" applyBorder="1" applyAlignment="1">
      <alignment horizontal="center"/>
    </xf>
    <xf numFmtId="0" fontId="0" fillId="0" borderId="1" xfId="0" applyFill="1" applyBorder="1" applyAlignment="1">
      <alignment horizontal="center"/>
    </xf>
    <xf numFmtId="0" fontId="0" fillId="0" borderId="2" xfId="0" applyBorder="1"/>
    <xf numFmtId="0" fontId="0" fillId="0" borderId="2" xfId="0" applyFill="1" applyBorder="1"/>
    <xf numFmtId="0" fontId="0" fillId="0" borderId="3" xfId="0" applyBorder="1"/>
    <xf numFmtId="0" fontId="0" fillId="0" borderId="3" xfId="0" applyFill="1" applyBorder="1"/>
    <xf numFmtId="0" fontId="3" fillId="0" borderId="0" xfId="0" applyFont="1" applyFill="1"/>
    <xf numFmtId="14" fontId="0" fillId="0" borderId="0" xfId="0" applyNumberFormat="1"/>
    <xf numFmtId="0" fontId="3" fillId="0" borderId="0" xfId="0" applyFont="1"/>
    <xf numFmtId="0" fontId="3" fillId="0" borderId="3" xfId="0" applyFont="1" applyFill="1" applyBorder="1"/>
    <xf numFmtId="0" fontId="0" fillId="2" borderId="0" xfId="0" applyFill="1" applyBorder="1"/>
    <xf numFmtId="0" fontId="3" fillId="2" borderId="0" xfId="0" applyFont="1" applyFill="1" applyBorder="1"/>
    <xf numFmtId="0" fontId="4" fillId="0" borderId="0" xfId="0" applyFont="1" applyFill="1"/>
    <xf numFmtId="0" fontId="0" fillId="0" borderId="0" xfId="0" applyFill="1" applyBorder="1"/>
    <xf numFmtId="0" fontId="0" fillId="0" borderId="5" xfId="0" applyBorder="1"/>
    <xf numFmtId="0" fontId="4" fillId="0" borderId="0" xfId="0" applyFont="1"/>
    <xf numFmtId="0" fontId="0" fillId="0" borderId="3" xfId="0" applyFill="1" applyBorder="1" applyAlignment="1">
      <alignment horizontal="right"/>
    </xf>
    <xf numFmtId="0" fontId="3" fillId="2" borderId="3" xfId="0" applyFont="1" applyFill="1" applyBorder="1"/>
    <xf numFmtId="0" fontId="0" fillId="2" borderId="3" xfId="0" applyFill="1" applyBorder="1"/>
    <xf numFmtId="0" fontId="0" fillId="2" borderId="3" xfId="0" applyFill="1" applyBorder="1" applyAlignment="1">
      <alignment horizontal="right"/>
    </xf>
    <xf numFmtId="14" fontId="0" fillId="0" borderId="0" xfId="0" applyNumberFormat="1" applyFill="1"/>
    <xf numFmtId="0" fontId="3" fillId="2" borderId="0" xfId="0" applyFont="1" applyFill="1"/>
    <xf numFmtId="0" fontId="0" fillId="0" borderId="0" xfId="0" applyAlignment="1">
      <alignment horizontal="right" wrapText="1"/>
    </xf>
    <xf numFmtId="0" fontId="0" fillId="3" borderId="0" xfId="0" applyFill="1"/>
    <xf numFmtId="0" fontId="0" fillId="0" borderId="7" xfId="0" applyBorder="1" applyAlignment="1">
      <alignment horizontal="center"/>
    </xf>
    <xf numFmtId="0" fontId="0" fillId="0" borderId="7" xfId="0" applyFill="1" applyBorder="1" applyAlignment="1">
      <alignment horizontal="center"/>
    </xf>
    <xf numFmtId="1" fontId="0" fillId="5" borderId="5" xfId="0" applyNumberFormat="1" applyFill="1" applyBorder="1"/>
    <xf numFmtId="0" fontId="0" fillId="4" borderId="7" xfId="0" applyFill="1" applyBorder="1"/>
    <xf numFmtId="0" fontId="0" fillId="0" borderId="7" xfId="0" applyBorder="1"/>
    <xf numFmtId="0" fontId="0" fillId="5" borderId="5" xfId="0" applyFill="1" applyBorder="1"/>
    <xf numFmtId="0" fontId="0" fillId="0" borderId="5" xfId="0" applyBorder="1" applyAlignment="1">
      <alignment horizontal="right"/>
    </xf>
    <xf numFmtId="0" fontId="0" fillId="0" borderId="11" xfId="0" applyFill="1" applyBorder="1"/>
    <xf numFmtId="0" fontId="0" fillId="0" borderId="11" xfId="0" applyFill="1" applyBorder="1" applyAlignment="1">
      <alignment horizontal="right"/>
    </xf>
    <xf numFmtId="0" fontId="0" fillId="0" borderId="8" xfId="0" applyBorder="1"/>
    <xf numFmtId="0" fontId="0" fillId="0" borderId="13" xfId="0" applyBorder="1"/>
    <xf numFmtId="0" fontId="0" fillId="0" borderId="14" xfId="0" applyFill="1" applyBorder="1"/>
    <xf numFmtId="0" fontId="0" fillId="0" borderId="14" xfId="0" applyBorder="1"/>
    <xf numFmtId="0" fontId="0" fillId="0" borderId="11" xfId="0" applyBorder="1"/>
    <xf numFmtId="0" fontId="0" fillId="0" borderId="0" xfId="0" applyBorder="1"/>
    <xf numFmtId="0" fontId="0" fillId="0" borderId="0" xfId="0" applyBorder="1" applyAlignment="1">
      <alignment horizontal="right"/>
    </xf>
    <xf numFmtId="0" fontId="5" fillId="0" borderId="0" xfId="0" applyFont="1"/>
    <xf numFmtId="0" fontId="0" fillId="0" borderId="10" xfId="0" applyBorder="1" applyAlignment="1">
      <alignment horizontal="center" wrapText="1"/>
    </xf>
    <xf numFmtId="0" fontId="0" fillId="0" borderId="3" xfId="0" applyBorder="1"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0" xfId="0" applyFill="1" applyBorder="1" applyAlignment="1">
      <alignment horizontal="center" wrapText="1"/>
    </xf>
    <xf numFmtId="0" fontId="0" fillId="0" borderId="0" xfId="0" applyAlignment="1">
      <alignment wrapText="1"/>
    </xf>
    <xf numFmtId="9" fontId="0" fillId="0" borderId="3" xfId="0" applyNumberFormat="1" applyBorder="1"/>
    <xf numFmtId="0" fontId="6" fillId="0" borderId="0" xfId="1" applyBorder="1" applyAlignment="1">
      <alignment wrapText="1"/>
    </xf>
    <xf numFmtId="0" fontId="6" fillId="0" borderId="0" xfId="1" applyAlignment="1">
      <alignment wrapText="1"/>
    </xf>
    <xf numFmtId="0" fontId="8" fillId="0" borderId="0" xfId="0" applyFont="1" applyAlignment="1">
      <alignment wrapText="1"/>
    </xf>
    <xf numFmtId="0" fontId="9" fillId="0" borderId="0" xfId="0" applyFont="1" applyAlignment="1">
      <alignment wrapText="1"/>
    </xf>
    <xf numFmtId="0" fontId="10" fillId="0" borderId="0" xfId="2"/>
    <xf numFmtId="0" fontId="11" fillId="0" borderId="0" xfId="0" applyFont="1"/>
    <xf numFmtId="0" fontId="6" fillId="0" borderId="0" xfId="1"/>
    <xf numFmtId="0" fontId="0" fillId="0" borderId="21" xfId="0" applyFill="1" applyBorder="1"/>
    <xf numFmtId="0" fontId="0" fillId="0" borderId="0" xfId="0" applyBorder="1" applyAlignment="1">
      <alignment wrapText="1"/>
    </xf>
    <xf numFmtId="1" fontId="0" fillId="0" borderId="13" xfId="0" applyNumberFormat="1" applyBorder="1"/>
    <xf numFmtId="1" fontId="0" fillId="0" borderId="3" xfId="0" applyNumberFormat="1" applyBorder="1"/>
    <xf numFmtId="1" fontId="0" fillId="0" borderId="11" xfId="0" applyNumberFormat="1" applyBorder="1"/>
    <xf numFmtId="0" fontId="12" fillId="7" borderId="0" xfId="0" applyNumberFormat="1" applyFont="1" applyFill="1" applyBorder="1" applyAlignment="1">
      <alignment wrapText="1"/>
    </xf>
    <xf numFmtId="0" fontId="12" fillId="7" borderId="0" xfId="0" applyNumberFormat="1" applyFont="1" applyFill="1" applyBorder="1" applyAlignment="1">
      <alignment horizontal="center"/>
    </xf>
    <xf numFmtId="0" fontId="12" fillId="7" borderId="0" xfId="0" applyNumberFormat="1" applyFont="1" applyFill="1" applyBorder="1"/>
    <xf numFmtId="0" fontId="12" fillId="9" borderId="0" xfId="0" applyNumberFormat="1" applyFont="1" applyFill="1" applyBorder="1" applyAlignment="1">
      <alignment horizontal="center"/>
    </xf>
    <xf numFmtId="0" fontId="12" fillId="9" borderId="0" xfId="0" applyNumberFormat="1" applyFont="1" applyFill="1" applyBorder="1"/>
    <xf numFmtId="0" fontId="12" fillId="8" borderId="0" xfId="0" applyNumberFormat="1" applyFont="1" applyFill="1" applyBorder="1" applyAlignment="1">
      <alignment horizontal="center"/>
    </xf>
    <xf numFmtId="0" fontId="12" fillId="8" borderId="0" xfId="0" applyNumberFormat="1" applyFont="1" applyFill="1" applyBorder="1"/>
    <xf numFmtId="0" fontId="12" fillId="8" borderId="0" xfId="0" applyNumberFormat="1" applyFont="1" applyFill="1" applyBorder="1" applyAlignment="1">
      <alignment wrapText="1"/>
    </xf>
    <xf numFmtId="0" fontId="12" fillId="9" borderId="0" xfId="0" applyNumberFormat="1" applyFont="1" applyFill="1" applyBorder="1" applyAlignment="1">
      <alignment wrapText="1"/>
    </xf>
    <xf numFmtId="0" fontId="12" fillId="7" borderId="0" xfId="0" applyNumberFormat="1" applyFont="1" applyFill="1" applyBorder="1" applyAlignment="1">
      <alignment horizontal="center" wrapText="1"/>
    </xf>
    <xf numFmtId="0" fontId="0" fillId="4" borderId="0" xfId="0" applyNumberFormat="1" applyFill="1" applyBorder="1" applyAlignment="1">
      <alignment wrapText="1"/>
    </xf>
    <xf numFmtId="0" fontId="12" fillId="9" borderId="0" xfId="0" applyNumberFormat="1" applyFont="1" applyFill="1" applyBorder="1" applyAlignment="1">
      <alignment horizontal="left" wrapText="1"/>
    </xf>
    <xf numFmtId="0" fontId="12" fillId="9" borderId="0" xfId="0" applyNumberFormat="1" applyFont="1" applyFill="1" applyBorder="1" applyAlignment="1">
      <alignment horizontal="center" wrapText="1"/>
    </xf>
    <xf numFmtId="0" fontId="12" fillId="8" borderId="0" xfId="0" applyNumberFormat="1" applyFont="1" applyFill="1" applyBorder="1" applyAlignment="1">
      <alignment horizontal="left" wrapText="1"/>
    </xf>
    <xf numFmtId="0" fontId="12" fillId="8" borderId="0" xfId="0" applyNumberFormat="1" applyFont="1" applyFill="1" applyBorder="1" applyAlignment="1">
      <alignment horizontal="center" wrapText="1"/>
    </xf>
    <xf numFmtId="0" fontId="0" fillId="0" borderId="3" xfId="0" applyBorder="1" applyAlignment="1">
      <alignment wrapText="1"/>
    </xf>
    <xf numFmtId="0" fontId="13" fillId="0" borderId="3" xfId="1" applyNumberFormat="1" applyFont="1" applyBorder="1" applyAlignment="1">
      <alignment horizontal="center" vertical="center" textRotation="90" wrapText="1"/>
    </xf>
    <xf numFmtId="0" fontId="13" fillId="0" borderId="3" xfId="1" applyFont="1" applyBorder="1" applyAlignment="1">
      <alignment horizontal="center" vertical="center" textRotation="90" wrapText="1"/>
    </xf>
    <xf numFmtId="0" fontId="6" fillId="0" borderId="3" xfId="1" applyBorder="1" applyAlignment="1">
      <alignment wrapText="1"/>
    </xf>
    <xf numFmtId="0" fontId="6" fillId="4" borderId="3" xfId="1" applyFill="1" applyBorder="1" applyAlignment="1">
      <alignment horizontal="left" vertical="center" wrapText="1"/>
    </xf>
    <xf numFmtId="0" fontId="6" fillId="4" borderId="3" xfId="1" applyFill="1" applyBorder="1" applyAlignment="1">
      <alignment horizontal="center" vertical="center" wrapText="1"/>
    </xf>
    <xf numFmtId="0" fontId="6" fillId="0" borderId="3" xfId="1" applyBorder="1" applyAlignment="1">
      <alignment horizontal="center" vertical="center" wrapText="1"/>
    </xf>
    <xf numFmtId="0" fontId="6" fillId="4" borderId="3" xfId="1" applyFill="1" applyBorder="1" applyAlignment="1">
      <alignment horizontal="center" vertical="center"/>
    </xf>
    <xf numFmtId="0" fontId="12" fillId="7" borderId="3" xfId="1" applyFont="1" applyFill="1" applyBorder="1" applyAlignment="1">
      <alignment horizontal="left" vertical="top" wrapText="1"/>
    </xf>
    <xf numFmtId="0" fontId="15" fillId="0" borderId="3" xfId="0" applyFont="1" applyBorder="1" applyAlignment="1">
      <alignment wrapText="1"/>
    </xf>
    <xf numFmtId="0" fontId="13" fillId="6" borderId="3" xfId="1" applyFont="1" applyFill="1" applyBorder="1" applyAlignment="1">
      <alignment horizontal="center" vertical="center" textRotation="90" wrapText="1"/>
    </xf>
    <xf numFmtId="0" fontId="13" fillId="0" borderId="3" xfId="1" quotePrefix="1" applyNumberFormat="1" applyFont="1" applyBorder="1" applyAlignment="1">
      <alignment horizontal="center" vertical="center" textRotation="90" wrapText="1"/>
    </xf>
    <xf numFmtId="0" fontId="16" fillId="0" borderId="3" xfId="0" applyFont="1" applyBorder="1"/>
    <xf numFmtId="0" fontId="17" fillId="0" borderId="3" xfId="0" applyFont="1" applyBorder="1"/>
    <xf numFmtId="0" fontId="6" fillId="0" borderId="3" xfId="1" applyBorder="1" applyAlignment="1">
      <alignment horizontal="center" wrapText="1"/>
    </xf>
    <xf numFmtId="0" fontId="13" fillId="0" borderId="0" xfId="1" applyFont="1" applyBorder="1" applyAlignment="1">
      <alignment horizontal="center" vertical="center" textRotation="90"/>
    </xf>
    <xf numFmtId="0" fontId="12" fillId="7" borderId="0" xfId="1" applyFont="1" applyFill="1" applyBorder="1" applyAlignment="1">
      <alignment horizontal="left" vertical="top" wrapText="1"/>
    </xf>
    <xf numFmtId="49" fontId="6" fillId="4" borderId="0" xfId="1" applyNumberFormat="1" applyFill="1" applyBorder="1" applyAlignment="1">
      <alignment horizontal="center" vertical="center" wrapText="1"/>
    </xf>
    <xf numFmtId="0" fontId="6" fillId="0" borderId="0" xfId="1" applyBorder="1" applyAlignment="1">
      <alignment horizontal="center" vertical="center" wrapText="1"/>
    </xf>
    <xf numFmtId="0" fontId="0" fillId="0" borderId="0" xfId="0" applyBorder="1" applyAlignment="1">
      <alignment horizontal="center" wrapText="1"/>
    </xf>
    <xf numFmtId="0" fontId="6" fillId="0" borderId="0" xfId="1" applyBorder="1" applyAlignment="1">
      <alignment horizontal="center" wrapText="1"/>
    </xf>
    <xf numFmtId="0" fontId="0" fillId="0" borderId="0" xfId="0" applyBorder="1" applyAlignment="1">
      <alignment wrapText="1"/>
    </xf>
    <xf numFmtId="0" fontId="13" fillId="0" borderId="0" xfId="1" applyNumberFormat="1" applyFont="1" applyBorder="1" applyAlignment="1">
      <alignment horizontal="center" vertical="center" textRotation="90" wrapText="1"/>
    </xf>
    <xf numFmtId="0" fontId="13" fillId="0" borderId="0" xfId="1" applyFont="1" applyBorder="1" applyAlignment="1">
      <alignment horizontal="center" vertical="center" textRotation="90" wrapText="1"/>
    </xf>
    <xf numFmtId="0" fontId="6" fillId="4" borderId="0" xfId="1" applyFill="1" applyBorder="1" applyAlignment="1">
      <alignment horizontal="left" vertical="center" wrapText="1"/>
    </xf>
    <xf numFmtId="0" fontId="14" fillId="0" borderId="0" xfId="3" applyFill="1" applyBorder="1" applyAlignment="1">
      <alignment wrapText="1"/>
    </xf>
    <xf numFmtId="0" fontId="0" fillId="0" borderId="0" xfId="0" applyFill="1" applyBorder="1" applyAlignment="1">
      <alignment wrapText="1"/>
    </xf>
    <xf numFmtId="0" fontId="12" fillId="9" borderId="0" xfId="1" applyFont="1" applyFill="1" applyBorder="1" applyAlignment="1">
      <alignment horizontal="left" vertical="top" wrapText="1"/>
    </xf>
    <xf numFmtId="0" fontId="1" fillId="0" borderId="19" xfId="0" applyFont="1" applyBorder="1" applyAlignment="1"/>
    <xf numFmtId="0" fontId="0" fillId="0" borderId="20" xfId="0" applyBorder="1" applyAlignment="1"/>
    <xf numFmtId="0" fontId="0" fillId="0" borderId="13" xfId="0" applyBorder="1" applyAlignment="1"/>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15" xfId="0" applyBorder="1" applyAlignment="1">
      <alignment wrapText="1"/>
    </xf>
    <xf numFmtId="0" fontId="0" fillId="0" borderId="0"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8" xfId="0" applyBorder="1" applyAlignment="1">
      <alignment wrapText="1"/>
    </xf>
    <xf numFmtId="0" fontId="0" fillId="0" borderId="4" xfId="0" applyBorder="1" applyAlignment="1">
      <alignment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0" xfId="1" applyFont="1" applyBorder="1" applyAlignment="1">
      <alignment horizontal="center" wrapText="1"/>
    </xf>
    <xf numFmtId="0" fontId="13" fillId="7" borderId="27" xfId="1" applyFont="1" applyFill="1" applyBorder="1" applyAlignment="1">
      <alignment horizontal="center" vertical="center" wrapText="1"/>
    </xf>
    <xf numFmtId="0" fontId="13" fillId="7" borderId="25" xfId="1" applyFont="1" applyFill="1" applyBorder="1" applyAlignment="1">
      <alignment horizontal="center" vertical="center" wrapText="1"/>
    </xf>
    <xf numFmtId="0" fontId="13" fillId="7" borderId="23" xfId="1" applyFont="1" applyFill="1" applyBorder="1" applyAlignment="1">
      <alignment horizontal="center" vertical="center" wrapText="1"/>
    </xf>
    <xf numFmtId="0" fontId="13" fillId="7" borderId="0" xfId="1" applyFont="1" applyFill="1" applyBorder="1" applyAlignment="1">
      <alignment horizontal="center" vertical="center" wrapText="1"/>
    </xf>
    <xf numFmtId="0" fontId="13" fillId="7" borderId="17" xfId="1" applyNumberFormat="1" applyFont="1" applyFill="1" applyBorder="1" applyAlignment="1">
      <alignment horizontal="center" vertical="center" wrapText="1"/>
    </xf>
    <xf numFmtId="0" fontId="13" fillId="7" borderId="18" xfId="1" applyNumberFormat="1" applyFont="1" applyFill="1" applyBorder="1" applyAlignment="1">
      <alignment horizontal="center" vertical="center" wrapText="1"/>
    </xf>
    <xf numFmtId="0" fontId="13" fillId="7" borderId="0" xfId="1" applyNumberFormat="1" applyFont="1" applyFill="1" applyBorder="1" applyAlignment="1">
      <alignment horizontal="center" vertical="center" wrapText="1"/>
    </xf>
    <xf numFmtId="0" fontId="13" fillId="7" borderId="8" xfId="1" applyNumberFormat="1" applyFont="1" applyFill="1" applyBorder="1" applyAlignment="1">
      <alignment horizontal="center" vertical="center" wrapText="1"/>
    </xf>
    <xf numFmtId="1" fontId="13" fillId="7" borderId="23" xfId="1" applyNumberFormat="1" applyFont="1" applyFill="1" applyBorder="1" applyAlignment="1">
      <alignment horizontal="center" vertical="center"/>
    </xf>
    <xf numFmtId="1" fontId="13" fillId="7" borderId="25" xfId="1" applyNumberFormat="1" applyFont="1" applyFill="1" applyBorder="1" applyAlignment="1">
      <alignment horizontal="center" vertical="center"/>
    </xf>
    <xf numFmtId="1" fontId="13" fillId="7" borderId="26" xfId="1" applyNumberFormat="1" applyFont="1" applyFill="1" applyBorder="1" applyAlignment="1">
      <alignment horizontal="center" vertical="center"/>
    </xf>
    <xf numFmtId="0" fontId="13" fillId="7" borderId="22" xfId="1" applyNumberFormat="1" applyFont="1" applyFill="1" applyBorder="1" applyAlignment="1">
      <alignment horizontal="center" vertical="center" wrapText="1"/>
    </xf>
    <xf numFmtId="0" fontId="13" fillId="7" borderId="23" xfId="1" applyNumberFormat="1" applyFont="1" applyFill="1" applyBorder="1" applyAlignment="1">
      <alignment horizontal="center" vertical="center" wrapText="1"/>
    </xf>
    <xf numFmtId="0" fontId="13" fillId="7" borderId="24" xfId="1" applyNumberFormat="1" applyFont="1" applyFill="1" applyBorder="1" applyAlignment="1">
      <alignment horizontal="center" vertical="center" wrapText="1"/>
    </xf>
  </cellXfs>
  <cellStyles count="4">
    <cellStyle name="Hyperlink" xfId="2" builtinId="8"/>
    <cellStyle name="Hyperlink 2" xfId="3"/>
    <cellStyle name="Normal" xfId="0" builtinId="0"/>
    <cellStyle name="Normal 2" xfId="1"/>
  </cellStyles>
  <dxfs count="0"/>
  <tableStyles count="0" defaultTableStyle="TableStyleMedium9" defaultPivotStyle="PivotStyleLight16"/>
  <colors>
    <mruColors>
      <color rgb="FFFFFF5B"/>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Existing Public Access Sites</a:t>
            </a:r>
          </a:p>
        </c:rich>
      </c:tx>
      <c:overlay val="0"/>
    </c:title>
    <c:autoTitleDeleted val="0"/>
    <c:plotArea>
      <c:layout/>
      <c:barChart>
        <c:barDir val="col"/>
        <c:grouping val="stacked"/>
        <c:varyColors val="0"/>
        <c:ser>
          <c:idx val="0"/>
          <c:order val="0"/>
          <c:tx>
            <c:strRef>
              <c:f>'EO &amp; Indicator Reporting'!$B$2</c:f>
              <c:strCache>
                <c:ptCount val="1"/>
                <c:pt idx="0">
                  <c:v>MD</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Reporting'!$B$3:$B$10</c:f>
              <c:numCache>
                <c:formatCode>General</c:formatCode>
                <c:ptCount val="8"/>
                <c:pt idx="0">
                  <c:v>572</c:v>
                </c:pt>
                <c:pt idx="1">
                  <c:v>578</c:v>
                </c:pt>
                <c:pt idx="2">
                  <c:v>582</c:v>
                </c:pt>
                <c:pt idx="3">
                  <c:v>591</c:v>
                </c:pt>
                <c:pt idx="4">
                  <c:v>592</c:v>
                </c:pt>
                <c:pt idx="5" formatCode="0">
                  <c:v>597</c:v>
                </c:pt>
                <c:pt idx="6" formatCode="0">
                  <c:v>601</c:v>
                </c:pt>
                <c:pt idx="7">
                  <c:v>610</c:v>
                </c:pt>
              </c:numCache>
            </c:numRef>
          </c:val>
          <c:extLst>
            <c:ext xmlns:c16="http://schemas.microsoft.com/office/drawing/2014/chart" uri="{C3380CC4-5D6E-409C-BE32-E72D297353CC}">
              <c16:uniqueId val="{00000000-F06D-4560-9F59-CC744DBD7130}"/>
            </c:ext>
          </c:extLst>
        </c:ser>
        <c:ser>
          <c:idx val="1"/>
          <c:order val="1"/>
          <c:tx>
            <c:strRef>
              <c:f>'EO &amp; Indicator Reporting'!$C$2</c:f>
              <c:strCache>
                <c:ptCount val="1"/>
                <c:pt idx="0">
                  <c:v>PA</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Reporting'!$C$3:$C$10</c:f>
              <c:numCache>
                <c:formatCode>General</c:formatCode>
                <c:ptCount val="8"/>
                <c:pt idx="0">
                  <c:v>181</c:v>
                </c:pt>
                <c:pt idx="1">
                  <c:v>184</c:v>
                </c:pt>
                <c:pt idx="2">
                  <c:v>188</c:v>
                </c:pt>
                <c:pt idx="3">
                  <c:v>196</c:v>
                </c:pt>
                <c:pt idx="4">
                  <c:v>197</c:v>
                </c:pt>
                <c:pt idx="5" formatCode="0">
                  <c:v>203</c:v>
                </c:pt>
                <c:pt idx="6" formatCode="0">
                  <c:v>207</c:v>
                </c:pt>
                <c:pt idx="7">
                  <c:v>209</c:v>
                </c:pt>
              </c:numCache>
            </c:numRef>
          </c:val>
          <c:extLst>
            <c:ext xmlns:c16="http://schemas.microsoft.com/office/drawing/2014/chart" uri="{C3380CC4-5D6E-409C-BE32-E72D297353CC}">
              <c16:uniqueId val="{00000001-F06D-4560-9F59-CC744DBD7130}"/>
            </c:ext>
          </c:extLst>
        </c:ser>
        <c:ser>
          <c:idx val="2"/>
          <c:order val="2"/>
          <c:tx>
            <c:strRef>
              <c:f>'EO &amp; Indicator Reporting'!$D$2</c:f>
              <c:strCache>
                <c:ptCount val="1"/>
                <c:pt idx="0">
                  <c:v>VA</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Reporting'!$D$3:$D$10</c:f>
              <c:numCache>
                <c:formatCode>General</c:formatCode>
                <c:ptCount val="8"/>
                <c:pt idx="0">
                  <c:v>286</c:v>
                </c:pt>
                <c:pt idx="1">
                  <c:v>291</c:v>
                </c:pt>
                <c:pt idx="2">
                  <c:v>297</c:v>
                </c:pt>
                <c:pt idx="3">
                  <c:v>312</c:v>
                </c:pt>
                <c:pt idx="4">
                  <c:v>326</c:v>
                </c:pt>
                <c:pt idx="5" formatCode="0">
                  <c:v>336</c:v>
                </c:pt>
                <c:pt idx="6" formatCode="0">
                  <c:v>350</c:v>
                </c:pt>
                <c:pt idx="7">
                  <c:v>357</c:v>
                </c:pt>
              </c:numCache>
            </c:numRef>
          </c:val>
          <c:extLst>
            <c:ext xmlns:c16="http://schemas.microsoft.com/office/drawing/2014/chart" uri="{C3380CC4-5D6E-409C-BE32-E72D297353CC}">
              <c16:uniqueId val="{00000002-F06D-4560-9F59-CC744DBD7130}"/>
            </c:ext>
          </c:extLst>
        </c:ser>
        <c:ser>
          <c:idx val="3"/>
          <c:order val="3"/>
          <c:tx>
            <c:strRef>
              <c:f>'EO &amp; Indicator Reporting'!$E$2</c:f>
              <c:strCache>
                <c:ptCount val="1"/>
                <c:pt idx="0">
                  <c:v>DC</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Reporting'!$E$3:$E$10</c:f>
              <c:numCache>
                <c:formatCode>General</c:formatCode>
                <c:ptCount val="8"/>
                <c:pt idx="0">
                  <c:v>22</c:v>
                </c:pt>
                <c:pt idx="1">
                  <c:v>23</c:v>
                </c:pt>
                <c:pt idx="2">
                  <c:v>23</c:v>
                </c:pt>
                <c:pt idx="3">
                  <c:v>23</c:v>
                </c:pt>
                <c:pt idx="4">
                  <c:v>23</c:v>
                </c:pt>
                <c:pt idx="5" formatCode="0">
                  <c:v>24</c:v>
                </c:pt>
                <c:pt idx="6" formatCode="0">
                  <c:v>24</c:v>
                </c:pt>
                <c:pt idx="7">
                  <c:v>24</c:v>
                </c:pt>
              </c:numCache>
            </c:numRef>
          </c:val>
          <c:extLst>
            <c:ext xmlns:c16="http://schemas.microsoft.com/office/drawing/2014/chart" uri="{C3380CC4-5D6E-409C-BE32-E72D297353CC}">
              <c16:uniqueId val="{00000003-F06D-4560-9F59-CC744DBD7130}"/>
            </c:ext>
          </c:extLst>
        </c:ser>
        <c:ser>
          <c:idx val="4"/>
          <c:order val="4"/>
          <c:tx>
            <c:strRef>
              <c:f>'EO &amp; Indicator Reporting'!$F$2</c:f>
              <c:strCache>
                <c:ptCount val="1"/>
                <c:pt idx="0">
                  <c:v>DE</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Reporting'!$F$3:$F$10</c:f>
              <c:numCache>
                <c:formatCode>General</c:formatCode>
                <c:ptCount val="8"/>
                <c:pt idx="0">
                  <c:v>6</c:v>
                </c:pt>
                <c:pt idx="1">
                  <c:v>6</c:v>
                </c:pt>
                <c:pt idx="2">
                  <c:v>6</c:v>
                </c:pt>
                <c:pt idx="3">
                  <c:v>7</c:v>
                </c:pt>
                <c:pt idx="4">
                  <c:v>7</c:v>
                </c:pt>
                <c:pt idx="5">
                  <c:v>7</c:v>
                </c:pt>
                <c:pt idx="6" formatCode="0">
                  <c:v>7</c:v>
                </c:pt>
                <c:pt idx="7">
                  <c:v>7</c:v>
                </c:pt>
              </c:numCache>
            </c:numRef>
          </c:val>
          <c:extLst>
            <c:ext xmlns:c16="http://schemas.microsoft.com/office/drawing/2014/chart" uri="{C3380CC4-5D6E-409C-BE32-E72D297353CC}">
              <c16:uniqueId val="{00000004-F06D-4560-9F59-CC744DBD7130}"/>
            </c:ext>
          </c:extLst>
        </c:ser>
        <c:ser>
          <c:idx val="5"/>
          <c:order val="5"/>
          <c:tx>
            <c:strRef>
              <c:f>'EO &amp; Indicator Reporting'!$G$2</c:f>
              <c:strCache>
                <c:ptCount val="1"/>
                <c:pt idx="0">
                  <c:v>NY</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Reporting'!$G$3:$G$10</c:f>
              <c:numCache>
                <c:formatCode>General</c:formatCode>
                <c:ptCount val="8"/>
                <c:pt idx="0">
                  <c:v>28</c:v>
                </c:pt>
                <c:pt idx="1">
                  <c:v>28</c:v>
                </c:pt>
                <c:pt idx="2">
                  <c:v>32</c:v>
                </c:pt>
                <c:pt idx="3">
                  <c:v>35</c:v>
                </c:pt>
                <c:pt idx="4">
                  <c:v>36</c:v>
                </c:pt>
                <c:pt idx="5">
                  <c:v>36</c:v>
                </c:pt>
                <c:pt idx="6" formatCode="0">
                  <c:v>36</c:v>
                </c:pt>
                <c:pt idx="7">
                  <c:v>39</c:v>
                </c:pt>
              </c:numCache>
            </c:numRef>
          </c:val>
          <c:extLst>
            <c:ext xmlns:c16="http://schemas.microsoft.com/office/drawing/2014/chart" uri="{C3380CC4-5D6E-409C-BE32-E72D297353CC}">
              <c16:uniqueId val="{00000005-F06D-4560-9F59-CC744DBD7130}"/>
            </c:ext>
          </c:extLst>
        </c:ser>
        <c:ser>
          <c:idx val="6"/>
          <c:order val="6"/>
          <c:tx>
            <c:strRef>
              <c:f>'EO &amp; Indicator Reporting'!$H$2</c:f>
              <c:strCache>
                <c:ptCount val="1"/>
                <c:pt idx="0">
                  <c:v>WV</c:v>
                </c:pt>
              </c:strCache>
            </c:strRef>
          </c:tx>
          <c:invertIfNegative val="0"/>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Reporting'!$H$3:$H$10</c:f>
              <c:numCache>
                <c:formatCode>General</c:formatCode>
                <c:ptCount val="8"/>
                <c:pt idx="0">
                  <c:v>44</c:v>
                </c:pt>
                <c:pt idx="1">
                  <c:v>44</c:v>
                </c:pt>
                <c:pt idx="2">
                  <c:v>44</c:v>
                </c:pt>
                <c:pt idx="3">
                  <c:v>44</c:v>
                </c:pt>
                <c:pt idx="4">
                  <c:v>44</c:v>
                </c:pt>
                <c:pt idx="5">
                  <c:v>44</c:v>
                </c:pt>
                <c:pt idx="6" formatCode="0">
                  <c:v>46</c:v>
                </c:pt>
                <c:pt idx="7">
                  <c:v>46</c:v>
                </c:pt>
              </c:numCache>
            </c:numRef>
          </c:val>
          <c:extLst>
            <c:ext xmlns:c16="http://schemas.microsoft.com/office/drawing/2014/chart" uri="{C3380CC4-5D6E-409C-BE32-E72D297353CC}">
              <c16:uniqueId val="{00000006-F06D-4560-9F59-CC744DBD7130}"/>
            </c:ext>
          </c:extLst>
        </c:ser>
        <c:dLbls>
          <c:showLegendKey val="0"/>
          <c:showVal val="0"/>
          <c:showCatName val="0"/>
          <c:showSerName val="0"/>
          <c:showPercent val="0"/>
          <c:showBubbleSize val="0"/>
        </c:dLbls>
        <c:gapWidth val="55"/>
        <c:overlap val="100"/>
        <c:axId val="75687808"/>
        <c:axId val="58875904"/>
      </c:barChart>
      <c:catAx>
        <c:axId val="75687808"/>
        <c:scaling>
          <c:orientation val="minMax"/>
        </c:scaling>
        <c:delete val="0"/>
        <c:axPos val="b"/>
        <c:numFmt formatCode="General" sourceLinked="0"/>
        <c:majorTickMark val="none"/>
        <c:minorTickMark val="none"/>
        <c:tickLblPos val="nextTo"/>
        <c:crossAx val="58875904"/>
        <c:crosses val="autoZero"/>
        <c:auto val="1"/>
        <c:lblAlgn val="ctr"/>
        <c:lblOffset val="100"/>
        <c:noMultiLvlLbl val="0"/>
      </c:catAx>
      <c:valAx>
        <c:axId val="58875904"/>
        <c:scaling>
          <c:orientation val="minMax"/>
        </c:scaling>
        <c:delete val="0"/>
        <c:axPos val="l"/>
        <c:majorGridlines/>
        <c:numFmt formatCode="General" sourceLinked="1"/>
        <c:majorTickMark val="none"/>
        <c:minorTickMark val="none"/>
        <c:tickLblPos val="nextTo"/>
        <c:crossAx val="75687808"/>
        <c:crosses val="autoZero"/>
        <c:crossBetween val="between"/>
      </c:valAx>
    </c:plotArea>
    <c:legend>
      <c:legendPos val="r"/>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Existing Public Access Sites</a:t>
            </a:r>
          </a:p>
        </c:rich>
      </c:tx>
      <c:overlay val="0"/>
    </c:title>
    <c:autoTitleDeleted val="0"/>
    <c:plotArea>
      <c:layout>
        <c:manualLayout>
          <c:layoutTarget val="inner"/>
          <c:xMode val="edge"/>
          <c:yMode val="edge"/>
          <c:x val="0.15112929389579582"/>
          <c:y val="0.14922182709719944"/>
          <c:w val="0.63053637823257869"/>
          <c:h val="0.73558959494798448"/>
        </c:manualLayout>
      </c:layout>
      <c:lineChart>
        <c:grouping val="standard"/>
        <c:varyColors val="0"/>
        <c:ser>
          <c:idx val="0"/>
          <c:order val="0"/>
          <c:tx>
            <c:strRef>
              <c:f>'EO &amp; Indicator Reporting'!$I$2</c:f>
              <c:strCache>
                <c:ptCount val="1"/>
                <c:pt idx="0">
                  <c:v>Cumulative Total</c:v>
                </c:pt>
              </c:strCache>
            </c:strRef>
          </c:tx>
          <c:marker>
            <c:symbol val="none"/>
          </c:marker>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Reporting'!$I$3:$I$10</c:f>
              <c:numCache>
                <c:formatCode>General</c:formatCode>
                <c:ptCount val="8"/>
                <c:pt idx="0">
                  <c:v>1139</c:v>
                </c:pt>
                <c:pt idx="1">
                  <c:v>1154</c:v>
                </c:pt>
                <c:pt idx="2">
                  <c:v>1172</c:v>
                </c:pt>
                <c:pt idx="3">
                  <c:v>1208</c:v>
                </c:pt>
                <c:pt idx="4">
                  <c:v>1225</c:v>
                </c:pt>
                <c:pt idx="5">
                  <c:v>1247</c:v>
                </c:pt>
                <c:pt idx="6">
                  <c:v>1271</c:v>
                </c:pt>
                <c:pt idx="7">
                  <c:v>1292</c:v>
                </c:pt>
              </c:numCache>
            </c:numRef>
          </c:val>
          <c:smooth val="0"/>
          <c:extLst>
            <c:ext xmlns:c16="http://schemas.microsoft.com/office/drawing/2014/chart" uri="{C3380CC4-5D6E-409C-BE32-E72D297353CC}">
              <c16:uniqueId val="{00000000-8F69-4BFD-A92A-F0766001C0B7}"/>
            </c:ext>
          </c:extLst>
        </c:ser>
        <c:ser>
          <c:idx val="1"/>
          <c:order val="1"/>
          <c:tx>
            <c:strRef>
              <c:f>'EO &amp; Indicator Reporting'!$J$2</c:f>
              <c:strCache>
                <c:ptCount val="1"/>
                <c:pt idx="0">
                  <c:v>Projected Milestone*</c:v>
                </c:pt>
              </c:strCache>
            </c:strRef>
          </c:tx>
          <c:marker>
            <c:symbol val="none"/>
          </c:marker>
          <c:cat>
            <c:strRef>
              <c:f>'EO &amp; Indicator Reporting'!$A$3:$A$10</c:f>
              <c:strCache>
                <c:ptCount val="8"/>
                <c:pt idx="0">
                  <c:v>Baseline</c:v>
                </c:pt>
                <c:pt idx="1">
                  <c:v>2011</c:v>
                </c:pt>
                <c:pt idx="2">
                  <c:v>2012</c:v>
                </c:pt>
                <c:pt idx="3">
                  <c:v>2013</c:v>
                </c:pt>
                <c:pt idx="4">
                  <c:v>2014</c:v>
                </c:pt>
                <c:pt idx="5">
                  <c:v>2015</c:v>
                </c:pt>
                <c:pt idx="6">
                  <c:v>2016</c:v>
                </c:pt>
                <c:pt idx="7">
                  <c:v>2017</c:v>
                </c:pt>
              </c:strCache>
            </c:strRef>
          </c:cat>
          <c:val>
            <c:numRef>
              <c:f>'EO &amp; Indicator Reporting'!$J$3:$J$10</c:f>
              <c:numCache>
                <c:formatCode>General</c:formatCode>
                <c:ptCount val="8"/>
                <c:pt idx="0">
                  <c:v>1139</c:v>
                </c:pt>
                <c:pt idx="1">
                  <c:v>1159</c:v>
                </c:pt>
                <c:pt idx="2">
                  <c:v>1179</c:v>
                </c:pt>
                <c:pt idx="3">
                  <c:v>1199</c:v>
                </c:pt>
                <c:pt idx="4">
                  <c:v>1219</c:v>
                </c:pt>
                <c:pt idx="5">
                  <c:v>1239</c:v>
                </c:pt>
                <c:pt idx="6">
                  <c:v>1259</c:v>
                </c:pt>
                <c:pt idx="7">
                  <c:v>1279</c:v>
                </c:pt>
              </c:numCache>
            </c:numRef>
          </c:val>
          <c:smooth val="0"/>
          <c:extLst>
            <c:ext xmlns:c16="http://schemas.microsoft.com/office/drawing/2014/chart" uri="{C3380CC4-5D6E-409C-BE32-E72D297353CC}">
              <c16:uniqueId val="{00000001-8F69-4BFD-A92A-F0766001C0B7}"/>
            </c:ext>
          </c:extLst>
        </c:ser>
        <c:dLbls>
          <c:showLegendKey val="0"/>
          <c:showVal val="0"/>
          <c:showCatName val="0"/>
          <c:showSerName val="0"/>
          <c:showPercent val="0"/>
          <c:showBubbleSize val="0"/>
        </c:dLbls>
        <c:smooth val="0"/>
        <c:axId val="60367616"/>
        <c:axId val="60369152"/>
      </c:lineChart>
      <c:catAx>
        <c:axId val="60367616"/>
        <c:scaling>
          <c:orientation val="minMax"/>
        </c:scaling>
        <c:delete val="0"/>
        <c:axPos val="b"/>
        <c:numFmt formatCode="General" sourceLinked="1"/>
        <c:majorTickMark val="none"/>
        <c:minorTickMark val="none"/>
        <c:tickLblPos val="nextTo"/>
        <c:crossAx val="60369152"/>
        <c:crosses val="autoZero"/>
        <c:auto val="1"/>
        <c:lblAlgn val="ctr"/>
        <c:lblOffset val="100"/>
        <c:noMultiLvlLbl val="0"/>
      </c:catAx>
      <c:valAx>
        <c:axId val="60369152"/>
        <c:scaling>
          <c:orientation val="minMax"/>
        </c:scaling>
        <c:delete val="0"/>
        <c:axPos val="l"/>
        <c:majorGridlines/>
        <c:title>
          <c:overlay val="0"/>
        </c:title>
        <c:numFmt formatCode="General" sourceLinked="1"/>
        <c:majorTickMark val="none"/>
        <c:minorTickMark val="none"/>
        <c:tickLblPos val="nextTo"/>
        <c:crossAx val="60367616"/>
        <c:crosses val="autoZero"/>
        <c:crossBetween val="between"/>
      </c:valAx>
    </c:plotArea>
    <c:legend>
      <c:legendPos val="r"/>
      <c:layout>
        <c:manualLayout>
          <c:xMode val="edge"/>
          <c:yMode val="edge"/>
          <c:x val="0.79390070891922626"/>
          <c:y val="0.35958080446337687"/>
          <c:w val="0.19386425428992191"/>
          <c:h val="0.25947176112667902"/>
        </c:manualLayout>
      </c:layout>
      <c:overlay val="0"/>
    </c:legend>
    <c:plotVisOnly val="1"/>
    <c:dispBlanksAs val="gap"/>
    <c:showDLblsOverMax val="0"/>
  </c:chart>
  <c:printSettings>
    <c:headerFooter/>
    <c:pageMargins b="0.75000000000000144" l="0.70000000000000062" r="0.70000000000000062" t="0.7500000000000014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22465045504869"/>
          <c:y val="9.7744360902256272E-2"/>
          <c:w val="0.7142864260666717"/>
          <c:h val="0.73308270676691656"/>
        </c:manualLayout>
      </c:layout>
      <c:barChart>
        <c:barDir val="col"/>
        <c:grouping val="stacked"/>
        <c:varyColors val="0"/>
        <c:ser>
          <c:idx val="0"/>
          <c:order val="0"/>
          <c:tx>
            <c:strRef>
              <c:f>'[1]public access index details'!$B$2</c:f>
              <c:strCache>
                <c:ptCount val="1"/>
                <c:pt idx="0">
                  <c:v>MD</c:v>
                </c:pt>
              </c:strCache>
            </c:strRef>
          </c:tx>
          <c:spPr>
            <a:solidFill>
              <a:srgbClr val="9999FF"/>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details'!$B$3:$B$13</c:f>
              <c:numCache>
                <c:formatCode>General</c:formatCode>
                <c:ptCount val="11"/>
                <c:pt idx="0">
                  <c:v>70</c:v>
                </c:pt>
                <c:pt idx="1">
                  <c:v>175</c:v>
                </c:pt>
                <c:pt idx="2">
                  <c:v>443</c:v>
                </c:pt>
                <c:pt idx="3">
                  <c:v>580</c:v>
                </c:pt>
                <c:pt idx="4">
                  <c:v>600</c:v>
                </c:pt>
                <c:pt idx="5">
                  <c:v>640</c:v>
                </c:pt>
                <c:pt idx="6">
                  <c:v>653</c:v>
                </c:pt>
                <c:pt idx="7">
                  <c:v>653</c:v>
                </c:pt>
                <c:pt idx="8">
                  <c:v>676</c:v>
                </c:pt>
                <c:pt idx="9">
                  <c:v>676</c:v>
                </c:pt>
                <c:pt idx="10">
                  <c:v>676</c:v>
                </c:pt>
              </c:numCache>
            </c:numRef>
          </c:val>
          <c:extLst>
            <c:ext xmlns:c16="http://schemas.microsoft.com/office/drawing/2014/chart" uri="{C3380CC4-5D6E-409C-BE32-E72D297353CC}">
              <c16:uniqueId val="{00000000-4D62-4DCD-BE44-49D6236CE87E}"/>
            </c:ext>
          </c:extLst>
        </c:ser>
        <c:ser>
          <c:idx val="1"/>
          <c:order val="1"/>
          <c:tx>
            <c:strRef>
              <c:f>'[1]public access index details'!$C$2</c:f>
              <c:strCache>
                <c:ptCount val="1"/>
                <c:pt idx="0">
                  <c:v>PA</c:v>
                </c:pt>
              </c:strCache>
            </c:strRef>
          </c:tx>
          <c:spPr>
            <a:solidFill>
              <a:srgbClr val="993366"/>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details'!$C$3:$C$13</c:f>
              <c:numCache>
                <c:formatCode>General</c:formatCode>
                <c:ptCount val="11"/>
                <c:pt idx="0">
                  <c:v>24</c:v>
                </c:pt>
                <c:pt idx="1">
                  <c:v>59</c:v>
                </c:pt>
                <c:pt idx="2">
                  <c:v>453</c:v>
                </c:pt>
                <c:pt idx="3">
                  <c:v>521</c:v>
                </c:pt>
                <c:pt idx="4">
                  <c:v>561</c:v>
                </c:pt>
                <c:pt idx="5">
                  <c:v>636</c:v>
                </c:pt>
                <c:pt idx="6">
                  <c:v>636</c:v>
                </c:pt>
                <c:pt idx="7">
                  <c:v>895</c:v>
                </c:pt>
                <c:pt idx="8">
                  <c:v>895</c:v>
                </c:pt>
                <c:pt idx="9">
                  <c:v>895</c:v>
                </c:pt>
                <c:pt idx="10">
                  <c:v>895</c:v>
                </c:pt>
              </c:numCache>
            </c:numRef>
          </c:val>
          <c:extLst>
            <c:ext xmlns:c16="http://schemas.microsoft.com/office/drawing/2014/chart" uri="{C3380CC4-5D6E-409C-BE32-E72D297353CC}">
              <c16:uniqueId val="{00000001-4D62-4DCD-BE44-49D6236CE87E}"/>
            </c:ext>
          </c:extLst>
        </c:ser>
        <c:ser>
          <c:idx val="2"/>
          <c:order val="2"/>
          <c:tx>
            <c:strRef>
              <c:f>'[1]public access index details'!$D$2</c:f>
              <c:strCache>
                <c:ptCount val="1"/>
                <c:pt idx="0">
                  <c:v>VA</c:v>
                </c:pt>
              </c:strCache>
            </c:strRef>
          </c:tx>
          <c:spPr>
            <a:solidFill>
              <a:srgbClr val="FFFFCC"/>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details'!$D$3:$D$13</c:f>
              <c:numCache>
                <c:formatCode>General</c:formatCode>
                <c:ptCount val="11"/>
                <c:pt idx="0">
                  <c:v>198.5</c:v>
                </c:pt>
                <c:pt idx="1">
                  <c:v>285.5</c:v>
                </c:pt>
                <c:pt idx="2">
                  <c:v>357.5</c:v>
                </c:pt>
                <c:pt idx="3">
                  <c:v>357.5</c:v>
                </c:pt>
                <c:pt idx="4">
                  <c:v>467.5</c:v>
                </c:pt>
                <c:pt idx="5">
                  <c:v>467.5</c:v>
                </c:pt>
                <c:pt idx="6">
                  <c:v>507</c:v>
                </c:pt>
                <c:pt idx="7">
                  <c:v>563.5</c:v>
                </c:pt>
                <c:pt idx="8">
                  <c:v>563.5</c:v>
                </c:pt>
                <c:pt idx="9">
                  <c:v>563.5</c:v>
                </c:pt>
                <c:pt idx="10">
                  <c:v>563.5</c:v>
                </c:pt>
              </c:numCache>
            </c:numRef>
          </c:val>
          <c:extLst>
            <c:ext xmlns:c16="http://schemas.microsoft.com/office/drawing/2014/chart" uri="{C3380CC4-5D6E-409C-BE32-E72D297353CC}">
              <c16:uniqueId val="{00000002-4D62-4DCD-BE44-49D6236CE87E}"/>
            </c:ext>
          </c:extLst>
        </c:ser>
        <c:ser>
          <c:idx val="3"/>
          <c:order val="3"/>
          <c:tx>
            <c:strRef>
              <c:f>'[1]public access index details'!$E$2</c:f>
              <c:strCache>
                <c:ptCount val="1"/>
                <c:pt idx="0">
                  <c:v>NY</c:v>
                </c:pt>
              </c:strCache>
            </c:strRef>
          </c:tx>
          <c:spPr>
            <a:solidFill>
              <a:srgbClr val="CCFFFF"/>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details'!$E$3:$E$13</c:f>
              <c:numCache>
                <c:formatCode>General</c:formatCode>
                <c:ptCount val="11"/>
                <c:pt idx="0">
                  <c:v>0</c:v>
                </c:pt>
                <c:pt idx="1">
                  <c:v>40</c:v>
                </c:pt>
                <c:pt idx="2">
                  <c:v>40</c:v>
                </c:pt>
                <c:pt idx="3">
                  <c:v>40</c:v>
                </c:pt>
                <c:pt idx="4">
                  <c:v>40</c:v>
                </c:pt>
                <c:pt idx="5">
                  <c:v>40</c:v>
                </c:pt>
                <c:pt idx="6">
                  <c:v>40</c:v>
                </c:pt>
                <c:pt idx="7">
                  <c:v>40</c:v>
                </c:pt>
                <c:pt idx="8">
                  <c:v>40</c:v>
                </c:pt>
                <c:pt idx="9">
                  <c:v>40</c:v>
                </c:pt>
                <c:pt idx="10">
                  <c:v>40</c:v>
                </c:pt>
              </c:numCache>
            </c:numRef>
          </c:val>
          <c:extLst>
            <c:ext xmlns:c16="http://schemas.microsoft.com/office/drawing/2014/chart" uri="{C3380CC4-5D6E-409C-BE32-E72D297353CC}">
              <c16:uniqueId val="{00000003-4D62-4DCD-BE44-49D6236CE87E}"/>
            </c:ext>
          </c:extLst>
        </c:ser>
        <c:ser>
          <c:idx val="4"/>
          <c:order val="4"/>
          <c:tx>
            <c:strRef>
              <c:f>'[1]public access index details'!$F$2</c:f>
              <c:strCache>
                <c:ptCount val="1"/>
                <c:pt idx="0">
                  <c:v>DC</c:v>
                </c:pt>
              </c:strCache>
            </c:strRef>
          </c:tx>
          <c:spPr>
            <a:solidFill>
              <a:srgbClr val="660066"/>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details'!$F$3:$F$13</c:f>
              <c:numCache>
                <c:formatCode>General</c:formatCode>
                <c:ptCount val="11"/>
                <c:pt idx="0">
                  <c:v>0</c:v>
                </c:pt>
                <c:pt idx="1">
                  <c:v>0</c:v>
                </c:pt>
                <c:pt idx="2">
                  <c:v>0</c:v>
                </c:pt>
                <c:pt idx="3">
                  <c:v>0</c:v>
                </c:pt>
                <c:pt idx="4">
                  <c:v>0</c:v>
                </c:pt>
                <c:pt idx="5">
                  <c:v>0</c:v>
                </c:pt>
                <c:pt idx="6">
                  <c:v>0</c:v>
                </c:pt>
                <c:pt idx="7">
                  <c:v>9</c:v>
                </c:pt>
                <c:pt idx="8">
                  <c:v>9</c:v>
                </c:pt>
                <c:pt idx="9">
                  <c:v>9</c:v>
                </c:pt>
                <c:pt idx="10">
                  <c:v>9</c:v>
                </c:pt>
              </c:numCache>
            </c:numRef>
          </c:val>
          <c:extLst>
            <c:ext xmlns:c16="http://schemas.microsoft.com/office/drawing/2014/chart" uri="{C3380CC4-5D6E-409C-BE32-E72D297353CC}">
              <c16:uniqueId val="{00000004-4D62-4DCD-BE44-49D6236CE87E}"/>
            </c:ext>
          </c:extLst>
        </c:ser>
        <c:ser>
          <c:idx val="5"/>
          <c:order val="5"/>
          <c:tx>
            <c:strRef>
              <c:f>'[1]public access index details'!$G$2</c:f>
              <c:strCache>
                <c:ptCount val="1"/>
                <c:pt idx="0">
                  <c:v>WV</c:v>
                </c:pt>
              </c:strCache>
            </c:strRef>
          </c:tx>
          <c:spPr>
            <a:solidFill>
              <a:srgbClr val="FF8080"/>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details'!$G$3:$G$13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4D62-4DCD-BE44-49D6236CE87E}"/>
            </c:ext>
          </c:extLst>
        </c:ser>
        <c:ser>
          <c:idx val="6"/>
          <c:order val="6"/>
          <c:tx>
            <c:strRef>
              <c:f>'[1]public access index details'!$H$2</c:f>
              <c:strCache>
                <c:ptCount val="1"/>
                <c:pt idx="0">
                  <c:v>DE</c:v>
                </c:pt>
              </c:strCache>
            </c:strRef>
          </c:tx>
          <c:spPr>
            <a:solidFill>
              <a:srgbClr val="0066CC"/>
            </a:solidFill>
            <a:ln w="12700">
              <a:solidFill>
                <a:srgbClr val="000000"/>
              </a:solidFill>
              <a:prstDash val="solid"/>
            </a:ln>
          </c:spPr>
          <c:invertIfNegative val="0"/>
          <c:cat>
            <c:numRef>
              <c:f>'[1]public access index details'!$A$3:$A$13</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details'!$H$3:$H$13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4D62-4DCD-BE44-49D6236CE87E}"/>
            </c:ext>
          </c:extLst>
        </c:ser>
        <c:dLbls>
          <c:showLegendKey val="0"/>
          <c:showVal val="0"/>
          <c:showCatName val="0"/>
          <c:showSerName val="0"/>
          <c:showPercent val="0"/>
          <c:showBubbleSize val="0"/>
        </c:dLbls>
        <c:gapWidth val="150"/>
        <c:overlap val="100"/>
        <c:axId val="60600320"/>
        <c:axId val="60601856"/>
      </c:barChart>
      <c:catAx>
        <c:axId val="60600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601856"/>
        <c:crosses val="autoZero"/>
        <c:auto val="1"/>
        <c:lblAlgn val="ctr"/>
        <c:lblOffset val="100"/>
        <c:tickLblSkip val="2"/>
        <c:tickMarkSkip val="1"/>
        <c:noMultiLvlLbl val="0"/>
      </c:catAx>
      <c:valAx>
        <c:axId val="60601856"/>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en-US"/>
                  <a:t>miles of water trails (cumulative)</a:t>
                </a:r>
              </a:p>
            </c:rich>
          </c:tx>
          <c:layout>
            <c:manualLayout>
              <c:xMode val="edge"/>
              <c:yMode val="edge"/>
              <c:x val="3.2653093763047841E-2"/>
              <c:y val="0.109022556390977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600320"/>
        <c:crosses val="autoZero"/>
        <c:crossBetween val="between"/>
        <c:majorUnit val="500"/>
      </c:valAx>
      <c:spPr>
        <a:solidFill>
          <a:srgbClr val="C0C0C0"/>
        </a:solidFill>
        <a:ln w="12700">
          <a:solidFill>
            <a:srgbClr val="808080"/>
          </a:solidFill>
          <a:prstDash val="solid"/>
        </a:ln>
      </c:spPr>
    </c:plotArea>
    <c:legend>
      <c:legendPos val="r"/>
      <c:layout>
        <c:manualLayout>
          <c:xMode val="edge"/>
          <c:yMode val="edge"/>
          <c:x val="0.89796007848381565"/>
          <c:y val="0.18796992481203137"/>
          <c:w val="8.5714371128001107E-2"/>
          <c:h val="0.5563909774436113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3892193371522"/>
          <c:y val="9.7744360902256272E-2"/>
          <c:w val="0.73265379130838881"/>
          <c:h val="0.73308270676691656"/>
        </c:manualLayout>
      </c:layout>
      <c:barChart>
        <c:barDir val="col"/>
        <c:grouping val="stacked"/>
        <c:varyColors val="0"/>
        <c:ser>
          <c:idx val="0"/>
          <c:order val="0"/>
          <c:tx>
            <c:strRef>
              <c:f>'[1]public access index details'!$B$16</c:f>
              <c:strCache>
                <c:ptCount val="1"/>
                <c:pt idx="0">
                  <c:v>MD</c:v>
                </c:pt>
              </c:strCache>
            </c:strRef>
          </c:tx>
          <c:spPr>
            <a:solidFill>
              <a:srgbClr val="9999FF"/>
            </a:solidFill>
            <a:ln w="12700">
              <a:solidFill>
                <a:srgbClr val="000000"/>
              </a:solidFill>
              <a:prstDash val="solid"/>
            </a:ln>
          </c:spPr>
          <c:invertIfNegative val="0"/>
          <c:cat>
            <c:numRef>
              <c:f>'[1]public access index details'!$A$17:$A$27</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details'!$B$17:$B$27</c:f>
              <c:numCache>
                <c:formatCode>General</c:formatCode>
                <c:ptCount val="11"/>
                <c:pt idx="0">
                  <c:v>304</c:v>
                </c:pt>
                <c:pt idx="1">
                  <c:v>314</c:v>
                </c:pt>
                <c:pt idx="2">
                  <c:v>322</c:v>
                </c:pt>
                <c:pt idx="3">
                  <c:v>322</c:v>
                </c:pt>
                <c:pt idx="4">
                  <c:v>336</c:v>
                </c:pt>
                <c:pt idx="5">
                  <c:v>341</c:v>
                </c:pt>
                <c:pt idx="6">
                  <c:v>354</c:v>
                </c:pt>
                <c:pt idx="7">
                  <c:v>354</c:v>
                </c:pt>
                <c:pt idx="8">
                  <c:v>358</c:v>
                </c:pt>
                <c:pt idx="9">
                  <c:v>362</c:v>
                </c:pt>
                <c:pt idx="10">
                  <c:v>363</c:v>
                </c:pt>
              </c:numCache>
            </c:numRef>
          </c:val>
          <c:extLst>
            <c:ext xmlns:c16="http://schemas.microsoft.com/office/drawing/2014/chart" uri="{C3380CC4-5D6E-409C-BE32-E72D297353CC}">
              <c16:uniqueId val="{00000000-17BD-4032-B3F5-955A04A6B358}"/>
            </c:ext>
          </c:extLst>
        </c:ser>
        <c:ser>
          <c:idx val="1"/>
          <c:order val="1"/>
          <c:tx>
            <c:strRef>
              <c:f>'[1]public access index details'!$C$16</c:f>
              <c:strCache>
                <c:ptCount val="1"/>
                <c:pt idx="0">
                  <c:v>PA</c:v>
                </c:pt>
              </c:strCache>
            </c:strRef>
          </c:tx>
          <c:spPr>
            <a:solidFill>
              <a:srgbClr val="993366"/>
            </a:solidFill>
            <a:ln w="12700">
              <a:solidFill>
                <a:srgbClr val="000000"/>
              </a:solidFill>
              <a:prstDash val="solid"/>
            </a:ln>
          </c:spPr>
          <c:invertIfNegative val="0"/>
          <c:cat>
            <c:numRef>
              <c:f>'[1]public access index details'!$A$17:$A$27</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details'!$C$17:$C$27</c:f>
              <c:numCache>
                <c:formatCode>General</c:formatCode>
                <c:ptCount val="11"/>
                <c:pt idx="0">
                  <c:v>81</c:v>
                </c:pt>
                <c:pt idx="1">
                  <c:v>81</c:v>
                </c:pt>
                <c:pt idx="2">
                  <c:v>82</c:v>
                </c:pt>
                <c:pt idx="3">
                  <c:v>82</c:v>
                </c:pt>
                <c:pt idx="4">
                  <c:v>85</c:v>
                </c:pt>
                <c:pt idx="5">
                  <c:v>96</c:v>
                </c:pt>
                <c:pt idx="6">
                  <c:v>103</c:v>
                </c:pt>
                <c:pt idx="7">
                  <c:v>106</c:v>
                </c:pt>
                <c:pt idx="8">
                  <c:v>109</c:v>
                </c:pt>
                <c:pt idx="9">
                  <c:v>109</c:v>
                </c:pt>
                <c:pt idx="10">
                  <c:v>114</c:v>
                </c:pt>
              </c:numCache>
            </c:numRef>
          </c:val>
          <c:extLst>
            <c:ext xmlns:c16="http://schemas.microsoft.com/office/drawing/2014/chart" uri="{C3380CC4-5D6E-409C-BE32-E72D297353CC}">
              <c16:uniqueId val="{00000001-17BD-4032-B3F5-955A04A6B358}"/>
            </c:ext>
          </c:extLst>
        </c:ser>
        <c:ser>
          <c:idx val="2"/>
          <c:order val="2"/>
          <c:tx>
            <c:strRef>
              <c:f>'[1]public access index details'!$D$16</c:f>
              <c:strCache>
                <c:ptCount val="1"/>
                <c:pt idx="0">
                  <c:v>VA</c:v>
                </c:pt>
              </c:strCache>
            </c:strRef>
          </c:tx>
          <c:spPr>
            <a:solidFill>
              <a:srgbClr val="FFFFCC"/>
            </a:solidFill>
            <a:ln w="12700">
              <a:solidFill>
                <a:srgbClr val="000000"/>
              </a:solidFill>
              <a:prstDash val="solid"/>
            </a:ln>
          </c:spPr>
          <c:invertIfNegative val="0"/>
          <c:cat>
            <c:numRef>
              <c:f>'[1]public access index details'!$A$17:$A$27</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details'!$D$17:$D$27</c:f>
              <c:numCache>
                <c:formatCode>General</c:formatCode>
                <c:ptCount val="11"/>
                <c:pt idx="0">
                  <c:v>219</c:v>
                </c:pt>
                <c:pt idx="1">
                  <c:v>224</c:v>
                </c:pt>
                <c:pt idx="2">
                  <c:v>229</c:v>
                </c:pt>
                <c:pt idx="3">
                  <c:v>231</c:v>
                </c:pt>
                <c:pt idx="4">
                  <c:v>233</c:v>
                </c:pt>
                <c:pt idx="5">
                  <c:v>238</c:v>
                </c:pt>
                <c:pt idx="6">
                  <c:v>260</c:v>
                </c:pt>
                <c:pt idx="7">
                  <c:v>266</c:v>
                </c:pt>
                <c:pt idx="8">
                  <c:v>270</c:v>
                </c:pt>
                <c:pt idx="9">
                  <c:v>270</c:v>
                </c:pt>
                <c:pt idx="10">
                  <c:v>270</c:v>
                </c:pt>
              </c:numCache>
            </c:numRef>
          </c:val>
          <c:extLst>
            <c:ext xmlns:c16="http://schemas.microsoft.com/office/drawing/2014/chart" uri="{C3380CC4-5D6E-409C-BE32-E72D297353CC}">
              <c16:uniqueId val="{00000002-17BD-4032-B3F5-955A04A6B358}"/>
            </c:ext>
          </c:extLst>
        </c:ser>
        <c:ser>
          <c:idx val="3"/>
          <c:order val="3"/>
          <c:tx>
            <c:strRef>
              <c:f>'[1]public access index details'!$E$16</c:f>
              <c:strCache>
                <c:ptCount val="1"/>
                <c:pt idx="0">
                  <c:v>DC</c:v>
                </c:pt>
              </c:strCache>
            </c:strRef>
          </c:tx>
          <c:spPr>
            <a:solidFill>
              <a:srgbClr val="CCFFFF"/>
            </a:solidFill>
            <a:ln w="12700">
              <a:solidFill>
                <a:srgbClr val="000000"/>
              </a:solidFill>
              <a:prstDash val="solid"/>
            </a:ln>
          </c:spPr>
          <c:invertIfNegative val="0"/>
          <c:cat>
            <c:numRef>
              <c:f>'[1]public access index details'!$A$17:$A$27</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details'!$E$17:$E$27</c:f>
              <c:numCache>
                <c:formatCode>General</c:formatCode>
                <c:ptCount val="11"/>
                <c:pt idx="0">
                  <c:v>15</c:v>
                </c:pt>
                <c:pt idx="1">
                  <c:v>15</c:v>
                </c:pt>
                <c:pt idx="2">
                  <c:v>15</c:v>
                </c:pt>
                <c:pt idx="3">
                  <c:v>15</c:v>
                </c:pt>
                <c:pt idx="4">
                  <c:v>15</c:v>
                </c:pt>
                <c:pt idx="5">
                  <c:v>15</c:v>
                </c:pt>
                <c:pt idx="6">
                  <c:v>15</c:v>
                </c:pt>
                <c:pt idx="7">
                  <c:v>20</c:v>
                </c:pt>
                <c:pt idx="8">
                  <c:v>20</c:v>
                </c:pt>
                <c:pt idx="9">
                  <c:v>20</c:v>
                </c:pt>
                <c:pt idx="10">
                  <c:v>20</c:v>
                </c:pt>
              </c:numCache>
            </c:numRef>
          </c:val>
          <c:extLst>
            <c:ext xmlns:c16="http://schemas.microsoft.com/office/drawing/2014/chart" uri="{C3380CC4-5D6E-409C-BE32-E72D297353CC}">
              <c16:uniqueId val="{00000003-17BD-4032-B3F5-955A04A6B358}"/>
            </c:ext>
          </c:extLst>
        </c:ser>
        <c:dLbls>
          <c:showLegendKey val="0"/>
          <c:showVal val="0"/>
          <c:showCatName val="0"/>
          <c:showSerName val="0"/>
          <c:showPercent val="0"/>
          <c:showBubbleSize val="0"/>
        </c:dLbls>
        <c:gapWidth val="150"/>
        <c:overlap val="100"/>
        <c:axId val="75199232"/>
        <c:axId val="75200768"/>
      </c:barChart>
      <c:catAx>
        <c:axId val="7519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200768"/>
        <c:crosses val="autoZero"/>
        <c:auto val="1"/>
        <c:lblAlgn val="ctr"/>
        <c:lblOffset val="100"/>
        <c:tickLblSkip val="2"/>
        <c:tickMarkSkip val="1"/>
        <c:noMultiLvlLbl val="0"/>
      </c:catAx>
      <c:valAx>
        <c:axId val="75200768"/>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en-US"/>
                  <a:t>public access sits (cumulative)</a:t>
                </a:r>
              </a:p>
            </c:rich>
          </c:tx>
          <c:layout>
            <c:manualLayout>
              <c:xMode val="edge"/>
              <c:yMode val="edge"/>
              <c:x val="3.2653093763047841E-2"/>
              <c:y val="0.1203007518796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199232"/>
        <c:crosses val="autoZero"/>
        <c:crossBetween val="between"/>
      </c:valAx>
      <c:spPr>
        <a:solidFill>
          <a:srgbClr val="C0C0C0"/>
        </a:solidFill>
        <a:ln w="12700">
          <a:solidFill>
            <a:srgbClr val="808080"/>
          </a:solidFill>
          <a:prstDash val="solid"/>
        </a:ln>
      </c:spPr>
    </c:plotArea>
    <c:legend>
      <c:legendPos val="r"/>
      <c:layout>
        <c:manualLayout>
          <c:xMode val="edge"/>
          <c:yMode val="edge"/>
          <c:x val="0.90204171520419985"/>
          <c:y val="0.30451127819549006"/>
          <c:w val="8.1632734407619589E-2"/>
          <c:h val="0.3195488721804538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3892193371522"/>
          <c:y val="9.7744360902256272E-2"/>
          <c:w val="0.82449061751695785"/>
          <c:h val="0.73308270676691656"/>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'[1]public access index details'!$A$36:$A$46</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'[1]public access index details'!$C$36:$C$46</c:f>
              <c:numCache>
                <c:formatCode>General</c:formatCode>
                <c:ptCount val="11"/>
                <c:pt idx="0">
                  <c:v>28</c:v>
                </c:pt>
                <c:pt idx="1">
                  <c:v>65</c:v>
                </c:pt>
                <c:pt idx="2">
                  <c:v>116</c:v>
                </c:pt>
                <c:pt idx="3">
                  <c:v>127</c:v>
                </c:pt>
                <c:pt idx="4">
                  <c:v>140</c:v>
                </c:pt>
                <c:pt idx="5">
                  <c:v>146</c:v>
                </c:pt>
                <c:pt idx="6">
                  <c:v>152</c:v>
                </c:pt>
                <c:pt idx="7">
                  <c:v>156</c:v>
                </c:pt>
                <c:pt idx="8">
                  <c:v>161</c:v>
                </c:pt>
                <c:pt idx="9">
                  <c:v>166</c:v>
                </c:pt>
                <c:pt idx="10">
                  <c:v>173</c:v>
                </c:pt>
              </c:numCache>
            </c:numRef>
          </c:val>
          <c:extLst>
            <c:ext xmlns:c16="http://schemas.microsoft.com/office/drawing/2014/chart" uri="{C3380CC4-5D6E-409C-BE32-E72D297353CC}">
              <c16:uniqueId val="{00000000-8C19-4E13-82DE-4863CB5736DE}"/>
            </c:ext>
          </c:extLst>
        </c:ser>
        <c:dLbls>
          <c:showLegendKey val="0"/>
          <c:showVal val="0"/>
          <c:showCatName val="0"/>
          <c:showSerName val="0"/>
          <c:showPercent val="0"/>
          <c:showBubbleSize val="0"/>
        </c:dLbls>
        <c:gapWidth val="150"/>
        <c:axId val="75217920"/>
        <c:axId val="75223808"/>
      </c:barChart>
      <c:catAx>
        <c:axId val="7521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223808"/>
        <c:crosses val="autoZero"/>
        <c:auto val="1"/>
        <c:lblAlgn val="ctr"/>
        <c:lblOffset val="100"/>
        <c:tickLblSkip val="2"/>
        <c:tickMarkSkip val="1"/>
        <c:noMultiLvlLbl val="0"/>
      </c:catAx>
      <c:valAx>
        <c:axId val="75223808"/>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en-US"/>
                  <a:t>gateways designated (cumulative)</a:t>
                </a:r>
              </a:p>
            </c:rich>
          </c:tx>
          <c:layout>
            <c:manualLayout>
              <c:xMode val="edge"/>
              <c:yMode val="edge"/>
              <c:x val="3.2653093763047841E-2"/>
              <c:y val="9.022556390977476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2179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312180</xdr:colOff>
      <xdr:row>0</xdr:row>
      <xdr:rowOff>45624</xdr:rowOff>
    </xdr:from>
    <xdr:to>
      <xdr:col>21</xdr:col>
      <xdr:colOff>381000</xdr:colOff>
      <xdr:row>16</xdr:row>
      <xdr:rowOff>123265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299588</xdr:colOff>
      <xdr:row>17</xdr:row>
      <xdr:rowOff>33617</xdr:rowOff>
    </xdr:from>
    <xdr:to>
      <xdr:col>21</xdr:col>
      <xdr:colOff>358588</xdr:colOff>
      <xdr:row>37</xdr:row>
      <xdr:rowOff>112058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47624</xdr:colOff>
      <xdr:row>47</xdr:row>
      <xdr:rowOff>114300</xdr:rowOff>
    </xdr:from>
    <xdr:to>
      <xdr:col>16</xdr:col>
      <xdr:colOff>134470</xdr:colOff>
      <xdr:row>63</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19049</xdr:colOff>
      <xdr:row>64</xdr:row>
      <xdr:rowOff>28575</xdr:rowOff>
    </xdr:from>
    <xdr:to>
      <xdr:col>16</xdr:col>
      <xdr:colOff>168087</xdr:colOff>
      <xdr:row>79</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28574</xdr:colOff>
      <xdr:row>81</xdr:row>
      <xdr:rowOff>133350</xdr:rowOff>
    </xdr:from>
    <xdr:to>
      <xdr:col>16</xdr:col>
      <xdr:colOff>291352</xdr:colOff>
      <xdr:row>97</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0.16301</cdr:x>
      <cdr:y>0.58085</cdr:y>
    </cdr:from>
    <cdr:to>
      <cdr:x>0.87985</cdr:x>
      <cdr:y>0.58085</cdr:y>
    </cdr:to>
    <cdr:sp macro="" textlink="">
      <cdr:nvSpPr>
        <cdr:cNvPr id="3073" name="Line 1"/>
        <cdr:cNvSpPr>
          <a:spLocks xmlns:a="http://schemas.openxmlformats.org/drawingml/2006/main" noChangeShapeType="1"/>
        </cdr:cNvSpPr>
      </cdr:nvSpPr>
      <cdr:spPr bwMode="auto">
        <a:xfrm xmlns:a="http://schemas.openxmlformats.org/drawingml/2006/main">
          <a:off x="765518" y="1480388"/>
          <a:ext cx="3352531" cy="0"/>
        </a:xfrm>
        <a:prstGeom xmlns:a="http://schemas.openxmlformats.org/drawingml/2006/main" prst="line">
          <a:avLst/>
        </a:prstGeom>
        <a:noFill xmlns:a="http://schemas.openxmlformats.org/drawingml/2006/main"/>
        <a:ln xmlns:a="http://schemas.openxmlformats.org/drawingml/2006/main" w="9525">
          <a:solidFill>
            <a:srgbClr val="000000"/>
          </a:solidFill>
          <a:prstDash val="dash"/>
          <a:round/>
          <a:headEnd/>
          <a:tailEnd/>
        </a:ln>
      </cdr:spPr>
    </cdr:sp>
  </cdr:relSizeAnchor>
  <cdr:relSizeAnchor xmlns:cdr="http://schemas.openxmlformats.org/drawingml/2006/chartDrawing">
    <cdr:from>
      <cdr:x>0.4253</cdr:x>
      <cdr:y>0.52454</cdr:y>
    </cdr:from>
    <cdr:to>
      <cdr:x>0.62074</cdr:x>
      <cdr:y>0.60323</cdr:y>
    </cdr:to>
    <cdr:sp macro="" textlink="">
      <cdr:nvSpPr>
        <cdr:cNvPr id="3074" name="Text Box 2"/>
        <cdr:cNvSpPr txBox="1">
          <a:spLocks xmlns:a="http://schemas.openxmlformats.org/drawingml/2006/main" noChangeArrowheads="1"/>
        </cdr:cNvSpPr>
      </cdr:nvSpPr>
      <cdr:spPr bwMode="auto">
        <a:xfrm xmlns:a="http://schemas.openxmlformats.org/drawingml/2006/main">
          <a:off x="1992221" y="1337185"/>
          <a:ext cx="914014" cy="2001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792.5 mile goal</a:t>
          </a:r>
        </a:p>
      </cdr:txBody>
    </cdr:sp>
  </cdr:relSizeAnchor>
</c:userShapes>
</file>

<file path=xl/drawings/drawing4.xml><?xml version="1.0" encoding="utf-8"?>
<c:userShapes xmlns:c="http://schemas.openxmlformats.org/drawingml/2006/chart">
  <cdr:relSizeAnchor xmlns:cdr="http://schemas.openxmlformats.org/drawingml/2006/chartDrawing">
    <cdr:from>
      <cdr:x>0.1466</cdr:x>
      <cdr:y>0.17201</cdr:y>
    </cdr:from>
    <cdr:to>
      <cdr:x>0.87961</cdr:x>
      <cdr:y>0.17201</cdr:y>
    </cdr:to>
    <cdr:sp macro="" textlink="">
      <cdr:nvSpPr>
        <cdr:cNvPr id="4097" name="Line 1"/>
        <cdr:cNvSpPr>
          <a:spLocks xmlns:a="http://schemas.openxmlformats.org/drawingml/2006/main" noChangeShapeType="1"/>
        </cdr:cNvSpPr>
      </cdr:nvSpPr>
      <cdr:spPr bwMode="auto">
        <a:xfrm xmlns:a="http://schemas.openxmlformats.org/drawingml/2006/main">
          <a:off x="688777" y="440632"/>
          <a:ext cx="3428126" cy="0"/>
        </a:xfrm>
        <a:prstGeom xmlns:a="http://schemas.openxmlformats.org/drawingml/2006/main" prst="line">
          <a:avLst/>
        </a:prstGeom>
        <a:noFill xmlns:a="http://schemas.openxmlformats.org/drawingml/2006/main"/>
        <a:ln xmlns:a="http://schemas.openxmlformats.org/drawingml/2006/main" w="9525">
          <a:solidFill>
            <a:srgbClr val="000000"/>
          </a:solidFill>
          <a:prstDash val="dash"/>
          <a:round/>
          <a:headEnd/>
          <a:tailEnd/>
        </a:ln>
      </cdr:spPr>
    </cdr:sp>
  </cdr:relSizeAnchor>
  <cdr:relSizeAnchor xmlns:cdr="http://schemas.openxmlformats.org/drawingml/2006/chartDrawing">
    <cdr:from>
      <cdr:x>0.45224</cdr:x>
      <cdr:y>0.11643</cdr:y>
    </cdr:from>
    <cdr:to>
      <cdr:x>0.61927</cdr:x>
      <cdr:y>0.19511</cdr:y>
    </cdr:to>
    <cdr:sp macro="" textlink="">
      <cdr:nvSpPr>
        <cdr:cNvPr id="4098" name="Text Box 2"/>
        <cdr:cNvSpPr txBox="1">
          <a:spLocks xmlns:a="http://schemas.openxmlformats.org/drawingml/2006/main" noChangeArrowheads="1"/>
        </cdr:cNvSpPr>
      </cdr:nvSpPr>
      <cdr:spPr bwMode="auto">
        <a:xfrm xmlns:a="http://schemas.openxmlformats.org/drawingml/2006/main">
          <a:off x="2118213" y="299264"/>
          <a:ext cx="781150" cy="200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805 site goal</a:t>
          </a:r>
        </a:p>
      </cdr:txBody>
    </cdr:sp>
  </cdr:relSizeAnchor>
</c:userShapes>
</file>

<file path=xl/drawings/drawing5.xml><?xml version="1.0" encoding="utf-8"?>
<c:userShapes xmlns:c="http://schemas.openxmlformats.org/drawingml/2006/chart">
  <cdr:relSizeAnchor xmlns:cdr="http://schemas.openxmlformats.org/drawingml/2006/chartDrawing">
    <cdr:from>
      <cdr:x>0.14488</cdr:x>
      <cdr:y>0.71898</cdr:y>
    </cdr:from>
    <cdr:to>
      <cdr:x>0.97145</cdr:x>
      <cdr:y>0.72259</cdr:y>
    </cdr:to>
    <cdr:sp macro="" textlink="">
      <cdr:nvSpPr>
        <cdr:cNvPr id="7169" name="Line 1"/>
        <cdr:cNvSpPr>
          <a:spLocks xmlns:a="http://schemas.openxmlformats.org/drawingml/2006/main" noChangeShapeType="1"/>
        </cdr:cNvSpPr>
      </cdr:nvSpPr>
      <cdr:spPr bwMode="auto">
        <a:xfrm xmlns:a="http://schemas.openxmlformats.org/drawingml/2006/main" flipV="1">
          <a:off x="680760" y="1831665"/>
          <a:ext cx="3865661" cy="9180"/>
        </a:xfrm>
        <a:prstGeom xmlns:a="http://schemas.openxmlformats.org/drawingml/2006/main" prst="line">
          <a:avLst/>
        </a:prstGeom>
        <a:noFill xmlns:a="http://schemas.openxmlformats.org/drawingml/2006/main"/>
        <a:ln xmlns:a="http://schemas.openxmlformats.org/drawingml/2006/main" w="9525">
          <a:solidFill>
            <a:srgbClr val="000000"/>
          </a:solidFill>
          <a:prstDash val="dash"/>
          <a:round/>
          <a:headEnd/>
          <a:tailEnd/>
        </a:ln>
      </cdr:spPr>
    </cdr:sp>
  </cdr:relSizeAnchor>
  <cdr:relSizeAnchor xmlns:cdr="http://schemas.openxmlformats.org/drawingml/2006/chartDrawing">
    <cdr:from>
      <cdr:x>0.45592</cdr:x>
      <cdr:y>0.65184</cdr:y>
    </cdr:from>
    <cdr:to>
      <cdr:x>0.68393</cdr:x>
      <cdr:y>0.73053</cdr:y>
    </cdr:to>
    <cdr:sp macro="" textlink="">
      <cdr:nvSpPr>
        <cdr:cNvPr id="7170" name="Text Box 2"/>
        <cdr:cNvSpPr txBox="1">
          <a:spLocks xmlns:a="http://schemas.openxmlformats.org/drawingml/2006/main" noChangeArrowheads="1"/>
        </cdr:cNvSpPr>
      </cdr:nvSpPr>
      <cdr:spPr bwMode="auto">
        <a:xfrm xmlns:a="http://schemas.openxmlformats.org/drawingml/2006/main">
          <a:off x="2135394" y="1660923"/>
          <a:ext cx="1066350" cy="2001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30 Gateways goal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BRZEZ~1/LOCALS~1/Temp/bay_barometer_-_publicaccess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c Access Index Summary"/>
      <sheetName val="public access index details"/>
    </sheetNames>
    <sheetDataSet>
      <sheetData sheetId="0" refreshError="1"/>
      <sheetData sheetId="1">
        <row r="2">
          <cell r="B2" t="str">
            <v>MD</v>
          </cell>
          <cell r="C2" t="str">
            <v>PA</v>
          </cell>
          <cell r="D2" t="str">
            <v>VA</v>
          </cell>
          <cell r="E2" t="str">
            <v>NY</v>
          </cell>
          <cell r="F2" t="str">
            <v>DC</v>
          </cell>
          <cell r="G2" t="str">
            <v>WV</v>
          </cell>
          <cell r="H2" t="str">
            <v>DE</v>
          </cell>
        </row>
        <row r="3">
          <cell r="A3">
            <v>2000</v>
          </cell>
          <cell r="B3">
            <v>70</v>
          </cell>
          <cell r="C3">
            <v>24</v>
          </cell>
          <cell r="D3">
            <v>198.5</v>
          </cell>
          <cell r="E3">
            <v>0</v>
          </cell>
          <cell r="F3">
            <v>0</v>
          </cell>
          <cell r="G3">
            <v>0</v>
          </cell>
          <cell r="H3">
            <v>0</v>
          </cell>
        </row>
        <row r="4">
          <cell r="A4">
            <v>2001</v>
          </cell>
          <cell r="B4">
            <v>175</v>
          </cell>
          <cell r="C4">
            <v>59</v>
          </cell>
          <cell r="D4">
            <v>285.5</v>
          </cell>
          <cell r="E4">
            <v>40</v>
          </cell>
          <cell r="F4">
            <v>0</v>
          </cell>
          <cell r="G4">
            <v>0</v>
          </cell>
          <cell r="H4">
            <v>0</v>
          </cell>
        </row>
        <row r="5">
          <cell r="A5">
            <v>2002</v>
          </cell>
          <cell r="B5">
            <v>443</v>
          </cell>
          <cell r="C5">
            <v>453</v>
          </cell>
          <cell r="D5">
            <v>357.5</v>
          </cell>
          <cell r="E5">
            <v>40</v>
          </cell>
          <cell r="F5">
            <v>0</v>
          </cell>
          <cell r="G5">
            <v>0</v>
          </cell>
          <cell r="H5">
            <v>0</v>
          </cell>
        </row>
        <row r="6">
          <cell r="A6">
            <v>2003</v>
          </cell>
          <cell r="B6">
            <v>580</v>
          </cell>
          <cell r="C6">
            <v>521</v>
          </cell>
          <cell r="D6">
            <v>357.5</v>
          </cell>
          <cell r="E6">
            <v>40</v>
          </cell>
          <cell r="F6">
            <v>0</v>
          </cell>
          <cell r="G6">
            <v>0</v>
          </cell>
          <cell r="H6">
            <v>0</v>
          </cell>
        </row>
        <row r="7">
          <cell r="A7">
            <v>2004</v>
          </cell>
          <cell r="B7">
            <v>600</v>
          </cell>
          <cell r="C7">
            <v>561</v>
          </cell>
          <cell r="D7">
            <v>467.5</v>
          </cell>
          <cell r="E7">
            <v>40</v>
          </cell>
          <cell r="F7">
            <v>0</v>
          </cell>
          <cell r="G7">
            <v>0</v>
          </cell>
          <cell r="H7">
            <v>0</v>
          </cell>
        </row>
        <row r="8">
          <cell r="A8">
            <v>2005</v>
          </cell>
          <cell r="B8">
            <v>640</v>
          </cell>
          <cell r="C8">
            <v>636</v>
          </cell>
          <cell r="D8">
            <v>467.5</v>
          </cell>
          <cell r="E8">
            <v>40</v>
          </cell>
          <cell r="F8">
            <v>0</v>
          </cell>
          <cell r="G8">
            <v>0</v>
          </cell>
          <cell r="H8">
            <v>0</v>
          </cell>
        </row>
        <row r="9">
          <cell r="A9">
            <v>2006</v>
          </cell>
          <cell r="B9">
            <v>653</v>
          </cell>
          <cell r="C9">
            <v>636</v>
          </cell>
          <cell r="D9">
            <v>507</v>
          </cell>
          <cell r="E9">
            <v>40</v>
          </cell>
          <cell r="F9">
            <v>0</v>
          </cell>
          <cell r="G9">
            <v>0</v>
          </cell>
          <cell r="H9">
            <v>0</v>
          </cell>
        </row>
        <row r="10">
          <cell r="A10">
            <v>2007</v>
          </cell>
          <cell r="B10">
            <v>653</v>
          </cell>
          <cell r="C10">
            <v>895</v>
          </cell>
          <cell r="D10">
            <v>563.5</v>
          </cell>
          <cell r="E10">
            <v>40</v>
          </cell>
          <cell r="F10">
            <v>9</v>
          </cell>
          <cell r="G10">
            <v>0</v>
          </cell>
          <cell r="H10">
            <v>0</v>
          </cell>
        </row>
        <row r="11">
          <cell r="A11">
            <v>2008</v>
          </cell>
          <cell r="B11">
            <v>676</v>
          </cell>
          <cell r="C11">
            <v>895</v>
          </cell>
          <cell r="D11">
            <v>563.5</v>
          </cell>
          <cell r="E11">
            <v>40</v>
          </cell>
          <cell r="F11">
            <v>9</v>
          </cell>
          <cell r="G11">
            <v>0</v>
          </cell>
          <cell r="H11">
            <v>0</v>
          </cell>
        </row>
        <row r="12">
          <cell r="A12">
            <v>2009</v>
          </cell>
          <cell r="B12">
            <v>676</v>
          </cell>
          <cell r="C12">
            <v>895</v>
          </cell>
          <cell r="D12">
            <v>563.5</v>
          </cell>
          <cell r="E12">
            <v>40</v>
          </cell>
          <cell r="F12">
            <v>9</v>
          </cell>
          <cell r="G12">
            <v>0</v>
          </cell>
          <cell r="H12">
            <v>0</v>
          </cell>
        </row>
        <row r="13">
          <cell r="A13">
            <v>2010</v>
          </cell>
          <cell r="B13">
            <v>676</v>
          </cell>
          <cell r="C13">
            <v>895</v>
          </cell>
          <cell r="D13">
            <v>563.5</v>
          </cell>
          <cell r="E13">
            <v>40</v>
          </cell>
          <cell r="F13">
            <v>9</v>
          </cell>
          <cell r="G13">
            <v>0</v>
          </cell>
          <cell r="H13">
            <v>0</v>
          </cell>
        </row>
        <row r="16">
          <cell r="B16" t="str">
            <v>MD</v>
          </cell>
          <cell r="C16" t="str">
            <v>PA</v>
          </cell>
          <cell r="D16" t="str">
            <v>VA</v>
          </cell>
          <cell r="E16" t="str">
            <v>DC</v>
          </cell>
        </row>
        <row r="17">
          <cell r="A17">
            <v>2000</v>
          </cell>
          <cell r="B17">
            <v>304</v>
          </cell>
          <cell r="C17">
            <v>81</v>
          </cell>
          <cell r="D17">
            <v>219</v>
          </cell>
          <cell r="E17">
            <v>15</v>
          </cell>
        </row>
        <row r="18">
          <cell r="A18">
            <v>2001</v>
          </cell>
          <cell r="B18">
            <v>314</v>
          </cell>
          <cell r="C18">
            <v>81</v>
          </cell>
          <cell r="D18">
            <v>224</v>
          </cell>
          <cell r="E18">
            <v>15</v>
          </cell>
        </row>
        <row r="19">
          <cell r="A19">
            <v>2002</v>
          </cell>
          <cell r="B19">
            <v>322</v>
          </cell>
          <cell r="C19">
            <v>82</v>
          </cell>
          <cell r="D19">
            <v>229</v>
          </cell>
          <cell r="E19">
            <v>15</v>
          </cell>
        </row>
        <row r="20">
          <cell r="A20">
            <v>2003</v>
          </cell>
          <cell r="B20">
            <v>322</v>
          </cell>
          <cell r="C20">
            <v>82</v>
          </cell>
          <cell r="D20">
            <v>231</v>
          </cell>
          <cell r="E20">
            <v>15</v>
          </cell>
        </row>
        <row r="21">
          <cell r="A21">
            <v>2004</v>
          </cell>
          <cell r="B21">
            <v>336</v>
          </cell>
          <cell r="C21">
            <v>85</v>
          </cell>
          <cell r="D21">
            <v>233</v>
          </cell>
          <cell r="E21">
            <v>15</v>
          </cell>
        </row>
        <row r="22">
          <cell r="A22">
            <v>2005</v>
          </cell>
          <cell r="B22">
            <v>341</v>
          </cell>
          <cell r="C22">
            <v>96</v>
          </cell>
          <cell r="D22">
            <v>238</v>
          </cell>
          <cell r="E22">
            <v>15</v>
          </cell>
        </row>
        <row r="23">
          <cell r="A23">
            <v>2006</v>
          </cell>
          <cell r="B23">
            <v>354</v>
          </cell>
          <cell r="C23">
            <v>103</v>
          </cell>
          <cell r="D23">
            <v>260</v>
          </cell>
          <cell r="E23">
            <v>15</v>
          </cell>
        </row>
        <row r="24">
          <cell r="A24">
            <v>2007</v>
          </cell>
          <cell r="B24">
            <v>354</v>
          </cell>
          <cell r="C24">
            <v>106</v>
          </cell>
          <cell r="D24">
            <v>266</v>
          </cell>
          <cell r="E24">
            <v>20</v>
          </cell>
        </row>
        <row r="25">
          <cell r="A25">
            <v>2008</v>
          </cell>
          <cell r="B25">
            <v>358</v>
          </cell>
          <cell r="C25">
            <v>109</v>
          </cell>
          <cell r="D25">
            <v>270</v>
          </cell>
          <cell r="E25">
            <v>20</v>
          </cell>
        </row>
        <row r="26">
          <cell r="A26">
            <v>2009</v>
          </cell>
          <cell r="B26">
            <v>362</v>
          </cell>
          <cell r="C26">
            <v>109</v>
          </cell>
          <cell r="D26">
            <v>270</v>
          </cell>
          <cell r="E26">
            <v>20</v>
          </cell>
        </row>
        <row r="27">
          <cell r="A27">
            <v>2010</v>
          </cell>
          <cell r="B27">
            <v>363</v>
          </cell>
          <cell r="C27">
            <v>114</v>
          </cell>
          <cell r="D27">
            <v>270</v>
          </cell>
          <cell r="E27">
            <v>20</v>
          </cell>
        </row>
        <row r="36">
          <cell r="A36">
            <v>2000</v>
          </cell>
          <cell r="C36">
            <v>28</v>
          </cell>
        </row>
        <row r="37">
          <cell r="A37">
            <v>2001</v>
          </cell>
          <cell r="C37">
            <v>65</v>
          </cell>
        </row>
        <row r="38">
          <cell r="A38">
            <v>2002</v>
          </cell>
          <cell r="C38">
            <v>116</v>
          </cell>
        </row>
        <row r="39">
          <cell r="A39">
            <v>2003</v>
          </cell>
          <cell r="C39">
            <v>127</v>
          </cell>
        </row>
        <row r="40">
          <cell r="A40">
            <v>2004</v>
          </cell>
          <cell r="C40">
            <v>140</v>
          </cell>
        </row>
        <row r="41">
          <cell r="A41">
            <v>2005</v>
          </cell>
          <cell r="C41">
            <v>146</v>
          </cell>
        </row>
        <row r="42">
          <cell r="A42">
            <v>2006</v>
          </cell>
          <cell r="C42">
            <v>152</v>
          </cell>
        </row>
        <row r="43">
          <cell r="A43">
            <v>2007</v>
          </cell>
          <cell r="C43">
            <v>156</v>
          </cell>
        </row>
        <row r="44">
          <cell r="A44">
            <v>2008</v>
          </cell>
          <cell r="C44">
            <v>161</v>
          </cell>
        </row>
        <row r="45">
          <cell r="A45">
            <v>2009</v>
          </cell>
          <cell r="C45">
            <v>166</v>
          </cell>
        </row>
        <row r="46">
          <cell r="A46">
            <v>2010</v>
          </cell>
          <cell r="C46">
            <v>173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www.chesapeakebay.net/documents/22068/5d_public_access_5-22-15_ff_formatted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85" zoomScaleNormal="85" workbookViewId="0">
      <selection activeCell="R41" sqref="R41"/>
    </sheetView>
  </sheetViews>
  <sheetFormatPr defaultRowHeight="15" x14ac:dyDescent="0.25"/>
  <cols>
    <col min="2" max="8" width="8.7109375" customWidth="1"/>
    <col min="9" max="9" width="12.140625" customWidth="1"/>
    <col min="10" max="10" width="13.140625" customWidth="1"/>
    <col min="11" max="12" width="11.5703125" bestFit="1" customWidth="1"/>
    <col min="13" max="13" width="9.42578125" customWidth="1"/>
    <col min="22" max="22" width="10.85546875" bestFit="1" customWidth="1"/>
    <col min="23" max="23" width="19.85546875" bestFit="1" customWidth="1"/>
    <col min="24" max="24" width="10.5703125" bestFit="1" customWidth="1"/>
  </cols>
  <sheetData>
    <row r="1" spans="1:14" ht="18.75" x14ac:dyDescent="0.3">
      <c r="A1" s="43" t="s">
        <v>41</v>
      </c>
    </row>
    <row r="2" spans="1:14" s="50" customFormat="1" ht="30.75" thickBot="1" x14ac:dyDescent="0.3">
      <c r="A2" s="46" t="s">
        <v>1</v>
      </c>
      <c r="B2" s="44" t="s">
        <v>2</v>
      </c>
      <c r="C2" s="47" t="s">
        <v>3</v>
      </c>
      <c r="D2" s="47" t="s">
        <v>4</v>
      </c>
      <c r="E2" s="47" t="s">
        <v>5</v>
      </c>
      <c r="F2" s="48" t="s">
        <v>21</v>
      </c>
      <c r="G2" s="47" t="s">
        <v>19</v>
      </c>
      <c r="H2" s="46" t="s">
        <v>20</v>
      </c>
      <c r="I2" s="44" t="s">
        <v>49</v>
      </c>
      <c r="J2" s="45" t="s">
        <v>40</v>
      </c>
      <c r="K2" s="48" t="s">
        <v>45</v>
      </c>
      <c r="L2" s="47" t="s">
        <v>47</v>
      </c>
      <c r="M2" s="44" t="s">
        <v>7</v>
      </c>
      <c r="N2" s="49"/>
    </row>
    <row r="3" spans="1:14" ht="15.75" thickTop="1" x14ac:dyDescent="0.25">
      <c r="A3" s="38" t="s">
        <v>42</v>
      </c>
      <c r="B3" s="36">
        <v>572</v>
      </c>
      <c r="C3" s="5">
        <f>177+4</f>
        <v>181</v>
      </c>
      <c r="D3" s="5">
        <f>282+4</f>
        <v>286</v>
      </c>
      <c r="E3" s="5">
        <v>22</v>
      </c>
      <c r="F3" s="5">
        <v>6</v>
      </c>
      <c r="G3" s="5">
        <f>26+2</f>
        <v>28</v>
      </c>
      <c r="H3" s="39">
        <v>44</v>
      </c>
      <c r="I3" s="36">
        <f>SUM(B3:H3)</f>
        <v>1139</v>
      </c>
      <c r="J3" s="7">
        <f>I3</f>
        <v>1139</v>
      </c>
      <c r="K3" s="5" t="s">
        <v>46</v>
      </c>
      <c r="L3" s="5" t="s">
        <v>46</v>
      </c>
      <c r="M3" s="5" t="s">
        <v>46</v>
      </c>
      <c r="N3" s="16"/>
    </row>
    <row r="4" spans="1:14" x14ac:dyDescent="0.25">
      <c r="A4" s="35">
        <v>2011</v>
      </c>
      <c r="B4" s="37">
        <f>B3+6</f>
        <v>578</v>
      </c>
      <c r="C4" s="37">
        <f>C3+3</f>
        <v>184</v>
      </c>
      <c r="D4" s="37">
        <f>D3+5</f>
        <v>291</v>
      </c>
      <c r="E4" s="37">
        <f>E3+1</f>
        <v>23</v>
      </c>
      <c r="F4" s="37">
        <f>F3+0</f>
        <v>6</v>
      </c>
      <c r="G4" s="37">
        <f>G3+0</f>
        <v>28</v>
      </c>
      <c r="H4" s="37">
        <f>H3+0</f>
        <v>44</v>
      </c>
      <c r="I4" s="37">
        <f t="shared" ref="I4:I18" si="0">SUM(B4:H4)</f>
        <v>1154</v>
      </c>
      <c r="J4" s="7">
        <f>J3+20</f>
        <v>1159</v>
      </c>
      <c r="K4" s="7">
        <f>I4-I3</f>
        <v>15</v>
      </c>
      <c r="L4" s="7">
        <v>20</v>
      </c>
      <c r="M4" s="51">
        <f>K4/$L$19</f>
        <v>0.05</v>
      </c>
      <c r="N4" s="16"/>
    </row>
    <row r="5" spans="1:14" x14ac:dyDescent="0.25">
      <c r="A5" s="34">
        <v>2012</v>
      </c>
      <c r="B5" s="37">
        <f>B4+4</f>
        <v>582</v>
      </c>
      <c r="C5" s="37">
        <f>C4+4</f>
        <v>188</v>
      </c>
      <c r="D5" s="37">
        <f>D4+6</f>
        <v>297</v>
      </c>
      <c r="E5" s="37">
        <f>E4+0</f>
        <v>23</v>
      </c>
      <c r="F5" s="37">
        <f t="shared" ref="F5" si="1">F4</f>
        <v>6</v>
      </c>
      <c r="G5" s="37">
        <f>G4+4</f>
        <v>32</v>
      </c>
      <c r="H5" s="37">
        <f>H4+0</f>
        <v>44</v>
      </c>
      <c r="I5" s="37">
        <f t="shared" si="0"/>
        <v>1172</v>
      </c>
      <c r="J5" s="7">
        <f t="shared" ref="J5:J18" si="2">J4+20</f>
        <v>1179</v>
      </c>
      <c r="K5" s="7">
        <f>I5-I4</f>
        <v>18</v>
      </c>
      <c r="L5" s="7">
        <v>20</v>
      </c>
      <c r="M5" s="51">
        <f>(SUM(K4:K5))/$L$19</f>
        <v>0.11</v>
      </c>
    </row>
    <row r="6" spans="1:14" x14ac:dyDescent="0.25">
      <c r="A6" s="34">
        <v>2013</v>
      </c>
      <c r="B6" s="37">
        <f>B5+9</f>
        <v>591</v>
      </c>
      <c r="C6" s="7">
        <f>C5+8</f>
        <v>196</v>
      </c>
      <c r="D6" s="7">
        <f>D5+15</f>
        <v>312</v>
      </c>
      <c r="E6" s="7">
        <v>23</v>
      </c>
      <c r="F6" s="7">
        <v>7</v>
      </c>
      <c r="G6" s="7">
        <f>G5+3</f>
        <v>35</v>
      </c>
      <c r="H6" s="40">
        <v>44</v>
      </c>
      <c r="I6" s="37">
        <f t="shared" si="0"/>
        <v>1208</v>
      </c>
      <c r="J6" s="7">
        <f t="shared" si="2"/>
        <v>1199</v>
      </c>
      <c r="K6" s="7">
        <v>36</v>
      </c>
      <c r="L6" s="7">
        <v>20</v>
      </c>
      <c r="M6" s="51">
        <f>SUM(K4:K6)/L19</f>
        <v>0.23</v>
      </c>
    </row>
    <row r="7" spans="1:14" x14ac:dyDescent="0.25">
      <c r="A7" s="34">
        <v>2014</v>
      </c>
      <c r="B7" s="37">
        <v>592</v>
      </c>
      <c r="C7" s="7">
        <v>197</v>
      </c>
      <c r="D7" s="7">
        <v>326</v>
      </c>
      <c r="E7" s="7">
        <v>23</v>
      </c>
      <c r="F7" s="7">
        <v>7</v>
      </c>
      <c r="G7" s="7">
        <v>36</v>
      </c>
      <c r="H7" s="40">
        <v>44</v>
      </c>
      <c r="I7" s="37">
        <f>SUM(B7:H7)</f>
        <v>1225</v>
      </c>
      <c r="J7" s="7">
        <f t="shared" si="2"/>
        <v>1219</v>
      </c>
      <c r="K7" s="7">
        <v>17</v>
      </c>
      <c r="L7" s="7">
        <v>20</v>
      </c>
      <c r="M7" s="51">
        <f>SUM(K4:K7)/L19</f>
        <v>0.28666666666666668</v>
      </c>
    </row>
    <row r="8" spans="1:14" x14ac:dyDescent="0.25">
      <c r="A8" s="34">
        <v>2015</v>
      </c>
      <c r="B8" s="61">
        <f>B7+5</f>
        <v>597</v>
      </c>
      <c r="C8" s="61">
        <f>C7+6</f>
        <v>203</v>
      </c>
      <c r="D8" s="62">
        <f>D7+10</f>
        <v>336</v>
      </c>
      <c r="E8" s="62">
        <f>E7+1</f>
        <v>24</v>
      </c>
      <c r="F8" s="7">
        <f>F7+0</f>
        <v>7</v>
      </c>
      <c r="G8" s="7">
        <v>36</v>
      </c>
      <c r="H8" s="40">
        <f>H7+0</f>
        <v>44</v>
      </c>
      <c r="I8" s="37">
        <f t="shared" si="0"/>
        <v>1247</v>
      </c>
      <c r="J8" s="7">
        <f t="shared" si="2"/>
        <v>1239</v>
      </c>
      <c r="K8" s="7">
        <f>I8-I7</f>
        <v>22</v>
      </c>
      <c r="L8" s="7">
        <v>20</v>
      </c>
      <c r="M8" s="51">
        <f>SUM(K4:K8)/L19</f>
        <v>0.36</v>
      </c>
    </row>
    <row r="9" spans="1:14" x14ac:dyDescent="0.25">
      <c r="A9" s="34">
        <v>2016</v>
      </c>
      <c r="B9" s="61">
        <v>601</v>
      </c>
      <c r="C9" s="62">
        <v>207</v>
      </c>
      <c r="D9" s="62">
        <v>350</v>
      </c>
      <c r="E9" s="62">
        <v>24</v>
      </c>
      <c r="F9" s="62">
        <v>7</v>
      </c>
      <c r="G9" s="62">
        <v>36</v>
      </c>
      <c r="H9" s="63">
        <v>46</v>
      </c>
      <c r="I9" s="37">
        <f>SUM(B9:H9)</f>
        <v>1271</v>
      </c>
      <c r="J9" s="7">
        <f t="shared" si="2"/>
        <v>1259</v>
      </c>
      <c r="K9" s="7">
        <f>I9-I8</f>
        <v>24</v>
      </c>
      <c r="L9" s="7">
        <v>20</v>
      </c>
      <c r="M9" s="51">
        <v>0.44</v>
      </c>
    </row>
    <row r="10" spans="1:14" x14ac:dyDescent="0.25">
      <c r="A10" s="34">
        <v>2017</v>
      </c>
      <c r="B10" s="37">
        <v>610</v>
      </c>
      <c r="C10" s="7">
        <v>209</v>
      </c>
      <c r="D10" s="7">
        <v>357</v>
      </c>
      <c r="E10" s="7">
        <v>24</v>
      </c>
      <c r="F10" s="7">
        <v>7</v>
      </c>
      <c r="G10" s="7">
        <v>39</v>
      </c>
      <c r="H10" s="40">
        <v>46</v>
      </c>
      <c r="I10" s="37">
        <f t="shared" si="0"/>
        <v>1292</v>
      </c>
      <c r="J10" s="7">
        <f t="shared" si="2"/>
        <v>1279</v>
      </c>
      <c r="K10" s="7">
        <v>21</v>
      </c>
      <c r="L10" s="7">
        <v>20</v>
      </c>
      <c r="M10" s="51">
        <v>0.51</v>
      </c>
    </row>
    <row r="11" spans="1:14" x14ac:dyDescent="0.25">
      <c r="A11" s="34">
        <v>2018</v>
      </c>
      <c r="B11" s="37"/>
      <c r="C11" s="7"/>
      <c r="D11" s="7"/>
      <c r="E11" s="7"/>
      <c r="F11" s="7"/>
      <c r="G11" s="7"/>
      <c r="H11" s="40"/>
      <c r="I11" s="37">
        <f t="shared" si="0"/>
        <v>0</v>
      </c>
      <c r="J11" s="7">
        <f t="shared" si="2"/>
        <v>1299</v>
      </c>
      <c r="K11" s="7"/>
      <c r="L11" s="7">
        <v>20</v>
      </c>
      <c r="M11" s="51"/>
    </row>
    <row r="12" spans="1:14" x14ac:dyDescent="0.25">
      <c r="A12" s="34">
        <v>2019</v>
      </c>
      <c r="B12" s="37"/>
      <c r="C12" s="7"/>
      <c r="D12" s="7"/>
      <c r="E12" s="7"/>
      <c r="F12" s="7"/>
      <c r="G12" s="7"/>
      <c r="H12" s="40"/>
      <c r="I12" s="37">
        <f t="shared" si="0"/>
        <v>0</v>
      </c>
      <c r="J12" s="7">
        <f t="shared" si="2"/>
        <v>1319</v>
      </c>
      <c r="K12" s="7"/>
      <c r="L12" s="7">
        <v>20</v>
      </c>
      <c r="M12" s="51"/>
    </row>
    <row r="13" spans="1:14" x14ac:dyDescent="0.25">
      <c r="A13" s="34">
        <v>2020</v>
      </c>
      <c r="B13" s="37"/>
      <c r="C13" s="7"/>
      <c r="D13" s="7"/>
      <c r="E13" s="7"/>
      <c r="F13" s="7"/>
      <c r="G13" s="7"/>
      <c r="H13" s="40"/>
      <c r="I13" s="37">
        <f t="shared" si="0"/>
        <v>0</v>
      </c>
      <c r="J13" s="7">
        <f t="shared" si="2"/>
        <v>1339</v>
      </c>
      <c r="K13" s="7"/>
      <c r="L13" s="7">
        <v>20</v>
      </c>
      <c r="M13" s="51"/>
    </row>
    <row r="14" spans="1:14" x14ac:dyDescent="0.25">
      <c r="A14" s="34">
        <v>2021</v>
      </c>
      <c r="B14" s="37"/>
      <c r="C14" s="7"/>
      <c r="D14" s="7"/>
      <c r="E14" s="7"/>
      <c r="F14" s="7"/>
      <c r="G14" s="7"/>
      <c r="H14" s="40"/>
      <c r="I14" s="37">
        <f t="shared" si="0"/>
        <v>0</v>
      </c>
      <c r="J14" s="7">
        <f t="shared" si="2"/>
        <v>1359</v>
      </c>
      <c r="K14" s="7"/>
      <c r="L14" s="7">
        <v>20</v>
      </c>
      <c r="M14" s="51"/>
    </row>
    <row r="15" spans="1:14" x14ac:dyDescent="0.25">
      <c r="A15" s="34">
        <v>2022</v>
      </c>
      <c r="B15" s="37"/>
      <c r="C15" s="7"/>
      <c r="D15" s="7"/>
      <c r="E15" s="7"/>
      <c r="F15" s="7"/>
      <c r="G15" s="7"/>
      <c r="H15" s="40"/>
      <c r="I15" s="37">
        <f t="shared" si="0"/>
        <v>0</v>
      </c>
      <c r="J15" s="7">
        <f t="shared" si="2"/>
        <v>1379</v>
      </c>
      <c r="K15" s="7"/>
      <c r="L15" s="7">
        <v>20</v>
      </c>
      <c r="M15" s="51"/>
    </row>
    <row r="16" spans="1:14" x14ac:dyDescent="0.25">
      <c r="A16" s="34">
        <v>2023</v>
      </c>
      <c r="B16" s="37"/>
      <c r="C16" s="7"/>
      <c r="D16" s="7"/>
      <c r="E16" s="7"/>
      <c r="F16" s="7"/>
      <c r="G16" s="7"/>
      <c r="H16" s="40"/>
      <c r="I16" s="37">
        <f t="shared" si="0"/>
        <v>0</v>
      </c>
      <c r="J16" s="7">
        <f t="shared" si="2"/>
        <v>1399</v>
      </c>
      <c r="K16" s="7"/>
      <c r="L16" s="7">
        <v>20</v>
      </c>
      <c r="M16" s="51"/>
    </row>
    <row r="17" spans="1:25" x14ac:dyDescent="0.25">
      <c r="A17" s="34">
        <v>2024</v>
      </c>
      <c r="B17" s="37"/>
      <c r="C17" s="7"/>
      <c r="D17" s="7"/>
      <c r="E17" s="7"/>
      <c r="F17" s="7"/>
      <c r="G17" s="7"/>
      <c r="H17" s="40"/>
      <c r="I17" s="37">
        <f t="shared" si="0"/>
        <v>0</v>
      </c>
      <c r="J17" s="7">
        <f t="shared" si="2"/>
        <v>1419</v>
      </c>
      <c r="K17" s="7"/>
      <c r="L17" s="7">
        <v>20</v>
      </c>
      <c r="M17" s="51"/>
    </row>
    <row r="18" spans="1:25" x14ac:dyDescent="0.25">
      <c r="A18" s="34">
        <v>2025</v>
      </c>
      <c r="B18" s="37"/>
      <c r="C18" s="7"/>
      <c r="D18" s="7"/>
      <c r="E18" s="7"/>
      <c r="F18" s="7"/>
      <c r="G18" s="7"/>
      <c r="H18" s="40"/>
      <c r="I18" s="37">
        <f t="shared" si="0"/>
        <v>0</v>
      </c>
      <c r="J18" s="7">
        <f t="shared" si="2"/>
        <v>1439</v>
      </c>
      <c r="K18" s="7"/>
      <c r="L18" s="7">
        <v>20</v>
      </c>
      <c r="M18" s="51"/>
    </row>
    <row r="19" spans="1:25" x14ac:dyDescent="0.25">
      <c r="A19" s="17"/>
      <c r="B19" s="17"/>
      <c r="C19" s="17"/>
      <c r="D19" s="17"/>
      <c r="E19" s="17"/>
      <c r="F19" s="17"/>
      <c r="G19" s="17"/>
      <c r="H19" s="17"/>
      <c r="J19" s="59"/>
      <c r="K19" s="33" t="s">
        <v>48</v>
      </c>
      <c r="L19" s="17">
        <f>SUM(L4:L18)</f>
        <v>300</v>
      </c>
      <c r="M19" s="17"/>
    </row>
    <row r="20" spans="1:25" x14ac:dyDescent="0.25">
      <c r="A20" s="41"/>
      <c r="B20" s="41"/>
      <c r="C20" s="41"/>
      <c r="D20" s="41"/>
      <c r="E20" s="41"/>
      <c r="F20" s="41"/>
      <c r="G20" s="41"/>
      <c r="H20" s="41"/>
      <c r="K20" s="42"/>
      <c r="L20" s="41"/>
      <c r="M20" s="41"/>
    </row>
    <row r="21" spans="1:25" x14ac:dyDescent="0.25">
      <c r="A21" s="119" t="s">
        <v>50</v>
      </c>
      <c r="B21" s="111"/>
      <c r="C21" s="111"/>
      <c r="D21" s="111"/>
      <c r="E21" s="111"/>
      <c r="F21" s="111"/>
      <c r="G21" s="111"/>
      <c r="H21" s="111"/>
      <c r="I21" s="111"/>
      <c r="J21" s="111"/>
      <c r="K21" s="111"/>
      <c r="L21" s="111"/>
      <c r="M21" s="112"/>
    </row>
    <row r="22" spans="1:25" x14ac:dyDescent="0.25">
      <c r="A22" s="113"/>
      <c r="B22" s="114"/>
      <c r="C22" s="114"/>
      <c r="D22" s="114"/>
      <c r="E22" s="114"/>
      <c r="F22" s="114"/>
      <c r="G22" s="114"/>
      <c r="H22" s="114"/>
      <c r="I22" s="114"/>
      <c r="J22" s="114"/>
      <c r="K22" s="114"/>
      <c r="L22" s="114"/>
      <c r="M22" s="115"/>
      <c r="Y22" t="s">
        <v>55</v>
      </c>
    </row>
    <row r="23" spans="1:25" x14ac:dyDescent="0.25">
      <c r="A23" s="113"/>
      <c r="B23" s="114"/>
      <c r="C23" s="114"/>
      <c r="D23" s="114"/>
      <c r="E23" s="114"/>
      <c r="F23" s="114"/>
      <c r="G23" s="114"/>
      <c r="H23" s="114"/>
      <c r="I23" s="114"/>
      <c r="J23" s="114"/>
      <c r="K23" s="114"/>
      <c r="L23" s="114"/>
      <c r="M23" s="115"/>
    </row>
    <row r="24" spans="1:25" x14ac:dyDescent="0.25">
      <c r="A24" s="113"/>
      <c r="B24" s="114"/>
      <c r="C24" s="114"/>
      <c r="D24" s="114"/>
      <c r="E24" s="114"/>
      <c r="F24" s="114"/>
      <c r="G24" s="114"/>
      <c r="H24" s="114"/>
      <c r="I24" s="114"/>
      <c r="J24" s="114"/>
      <c r="K24" s="114"/>
      <c r="L24" s="114"/>
      <c r="M24" s="115"/>
    </row>
    <row r="25" spans="1:25" x14ac:dyDescent="0.25">
      <c r="A25" s="113"/>
      <c r="B25" s="114"/>
      <c r="C25" s="114"/>
      <c r="D25" s="114"/>
      <c r="E25" s="114"/>
      <c r="F25" s="114"/>
      <c r="G25" s="114"/>
      <c r="H25" s="114"/>
      <c r="I25" s="114"/>
      <c r="J25" s="114"/>
      <c r="K25" s="114"/>
      <c r="L25" s="114"/>
      <c r="M25" s="115"/>
    </row>
    <row r="26" spans="1:25" x14ac:dyDescent="0.25">
      <c r="A26" s="116"/>
      <c r="B26" s="117"/>
      <c r="C26" s="117"/>
      <c r="D26" s="117"/>
      <c r="E26" s="117"/>
      <c r="F26" s="117"/>
      <c r="G26" s="117"/>
      <c r="H26" s="117"/>
      <c r="I26" s="117"/>
      <c r="J26" s="117"/>
      <c r="K26" s="117"/>
      <c r="L26" s="117"/>
      <c r="M26" s="118"/>
    </row>
    <row r="27" spans="1:25" x14ac:dyDescent="0.25">
      <c r="A27" s="60"/>
      <c r="B27" s="60"/>
      <c r="C27" s="60"/>
      <c r="D27" s="60"/>
      <c r="E27" s="60"/>
      <c r="F27" s="60"/>
      <c r="G27" s="60"/>
      <c r="H27" s="60"/>
      <c r="I27" s="60"/>
      <c r="J27" s="60"/>
      <c r="K27" s="60"/>
      <c r="L27" s="60"/>
      <c r="M27" s="60"/>
    </row>
    <row r="28" spans="1:25" x14ac:dyDescent="0.25">
      <c r="A28" s="110" t="s">
        <v>82</v>
      </c>
      <c r="B28" s="111"/>
      <c r="C28" s="111"/>
      <c r="D28" s="111"/>
      <c r="E28" s="111"/>
      <c r="F28" s="111"/>
      <c r="G28" s="111"/>
      <c r="H28" s="111"/>
      <c r="I28" s="111"/>
      <c r="J28" s="111"/>
      <c r="K28" s="111"/>
      <c r="L28" s="111"/>
      <c r="M28" s="112"/>
    </row>
    <row r="29" spans="1:25" x14ac:dyDescent="0.25">
      <c r="A29" s="113"/>
      <c r="B29" s="114"/>
      <c r="C29" s="114"/>
      <c r="D29" s="114"/>
      <c r="E29" s="114"/>
      <c r="F29" s="114"/>
      <c r="G29" s="114"/>
      <c r="H29" s="114"/>
      <c r="I29" s="114"/>
      <c r="J29" s="114"/>
      <c r="K29" s="114"/>
      <c r="L29" s="114"/>
      <c r="M29" s="115"/>
    </row>
    <row r="30" spans="1:25" x14ac:dyDescent="0.25">
      <c r="A30" s="116"/>
      <c r="B30" s="117"/>
      <c r="C30" s="117"/>
      <c r="D30" s="117"/>
      <c r="E30" s="117"/>
      <c r="F30" s="117"/>
      <c r="G30" s="117"/>
      <c r="H30" s="117"/>
      <c r="I30" s="117"/>
      <c r="J30" s="117"/>
      <c r="K30" s="117"/>
      <c r="L30" s="117"/>
      <c r="M30" s="118"/>
    </row>
    <row r="31" spans="1:25" x14ac:dyDescent="0.25">
      <c r="A31" s="41"/>
      <c r="B31" s="41"/>
      <c r="C31" s="41"/>
      <c r="D31" s="41"/>
      <c r="E31" s="41"/>
      <c r="F31" s="41"/>
      <c r="G31" s="41"/>
      <c r="H31" s="41"/>
      <c r="J31" s="42"/>
      <c r="K31" s="41"/>
      <c r="L31" s="41"/>
    </row>
    <row r="32" spans="1:25" x14ac:dyDescent="0.25">
      <c r="A32" s="107" t="s">
        <v>51</v>
      </c>
      <c r="B32" s="108"/>
      <c r="C32" s="108"/>
      <c r="D32" s="108"/>
      <c r="E32" s="108"/>
      <c r="F32" s="108"/>
      <c r="G32" s="108"/>
      <c r="H32" s="108"/>
      <c r="I32" s="108"/>
      <c r="J32" s="108"/>
      <c r="K32" s="108"/>
      <c r="L32" s="108"/>
      <c r="M32" s="109"/>
    </row>
    <row r="33" spans="1:14" ht="15" customHeight="1" x14ac:dyDescent="0.25">
      <c r="A33" s="119" t="s">
        <v>52</v>
      </c>
      <c r="B33" s="111"/>
      <c r="C33" s="111"/>
      <c r="D33" s="111"/>
      <c r="E33" s="111"/>
      <c r="F33" s="111"/>
      <c r="G33" s="111"/>
      <c r="H33" s="111"/>
      <c r="I33" s="111"/>
      <c r="J33" s="111"/>
      <c r="K33" s="111"/>
      <c r="L33" s="111"/>
      <c r="M33" s="112"/>
    </row>
    <row r="34" spans="1:14" x14ac:dyDescent="0.25">
      <c r="A34" s="113"/>
      <c r="B34" s="114"/>
      <c r="C34" s="114"/>
      <c r="D34" s="114"/>
      <c r="E34" s="114"/>
      <c r="F34" s="114"/>
      <c r="G34" s="114"/>
      <c r="H34" s="114"/>
      <c r="I34" s="114"/>
      <c r="J34" s="114"/>
      <c r="K34" s="114"/>
      <c r="L34" s="114"/>
      <c r="M34" s="115"/>
    </row>
    <row r="35" spans="1:14" x14ac:dyDescent="0.25">
      <c r="A35" s="113"/>
      <c r="B35" s="114"/>
      <c r="C35" s="114"/>
      <c r="D35" s="114"/>
      <c r="E35" s="114"/>
      <c r="F35" s="114"/>
      <c r="G35" s="114"/>
      <c r="H35" s="114"/>
      <c r="I35" s="114"/>
      <c r="J35" s="114"/>
      <c r="K35" s="114"/>
      <c r="L35" s="114"/>
      <c r="M35" s="115"/>
    </row>
    <row r="36" spans="1:14" x14ac:dyDescent="0.25">
      <c r="A36" s="113"/>
      <c r="B36" s="114"/>
      <c r="C36" s="114"/>
      <c r="D36" s="114"/>
      <c r="E36" s="114"/>
      <c r="F36" s="114"/>
      <c r="G36" s="114"/>
      <c r="H36" s="114"/>
      <c r="I36" s="114"/>
      <c r="J36" s="114"/>
      <c r="K36" s="114"/>
      <c r="L36" s="114"/>
      <c r="M36" s="115"/>
    </row>
    <row r="37" spans="1:14" x14ac:dyDescent="0.25">
      <c r="A37" s="113"/>
      <c r="B37" s="114"/>
      <c r="C37" s="114"/>
      <c r="D37" s="114"/>
      <c r="E37" s="114"/>
      <c r="F37" s="114"/>
      <c r="G37" s="114"/>
      <c r="H37" s="114"/>
      <c r="I37" s="114"/>
      <c r="J37" s="114"/>
      <c r="K37" s="114"/>
      <c r="L37" s="114"/>
      <c r="M37" s="115"/>
    </row>
    <row r="38" spans="1:14" ht="21" x14ac:dyDescent="0.35">
      <c r="A38" s="113"/>
      <c r="B38" s="114"/>
      <c r="C38" s="114"/>
      <c r="D38" s="114"/>
      <c r="E38" s="114"/>
      <c r="F38" s="114"/>
      <c r="G38" s="114"/>
      <c r="H38" s="114"/>
      <c r="I38" s="114"/>
      <c r="J38" s="114"/>
      <c r="K38" s="114"/>
      <c r="L38" s="114"/>
      <c r="M38" s="115"/>
      <c r="N38" s="57"/>
    </row>
    <row r="39" spans="1:14" x14ac:dyDescent="0.25">
      <c r="A39" s="113"/>
      <c r="B39" s="114"/>
      <c r="C39" s="114"/>
      <c r="D39" s="114"/>
      <c r="E39" s="114"/>
      <c r="F39" s="114"/>
      <c r="G39" s="114"/>
      <c r="H39" s="114"/>
      <c r="I39" s="114"/>
      <c r="J39" s="114"/>
      <c r="K39" s="114"/>
      <c r="L39" s="114"/>
      <c r="M39" s="115"/>
    </row>
    <row r="40" spans="1:14" x14ac:dyDescent="0.25">
      <c r="A40" s="113"/>
      <c r="B40" s="114"/>
      <c r="C40" s="114"/>
      <c r="D40" s="114"/>
      <c r="E40" s="114"/>
      <c r="F40" s="114"/>
      <c r="G40" s="114"/>
      <c r="H40" s="114"/>
      <c r="I40" s="114"/>
      <c r="J40" s="114"/>
      <c r="K40" s="114"/>
      <c r="L40" s="114"/>
      <c r="M40" s="115"/>
    </row>
    <row r="41" spans="1:14" x14ac:dyDescent="0.25">
      <c r="A41" s="113"/>
      <c r="B41" s="114"/>
      <c r="C41" s="114"/>
      <c r="D41" s="114"/>
      <c r="E41" s="114"/>
      <c r="F41" s="114"/>
      <c r="G41" s="114"/>
      <c r="H41" s="114"/>
      <c r="I41" s="114"/>
      <c r="J41" s="114"/>
      <c r="K41" s="114"/>
      <c r="L41" s="114"/>
      <c r="M41" s="115"/>
    </row>
    <row r="42" spans="1:14" x14ac:dyDescent="0.25">
      <c r="A42" s="113"/>
      <c r="B42" s="114"/>
      <c r="C42" s="114"/>
      <c r="D42" s="114"/>
      <c r="E42" s="114"/>
      <c r="F42" s="114"/>
      <c r="G42" s="114"/>
      <c r="H42" s="114"/>
      <c r="I42" s="114"/>
      <c r="J42" s="114"/>
      <c r="K42" s="114"/>
      <c r="L42" s="114"/>
      <c r="M42" s="115"/>
    </row>
    <row r="43" spans="1:14" x14ac:dyDescent="0.25">
      <c r="A43" s="113"/>
      <c r="B43" s="114"/>
      <c r="C43" s="114"/>
      <c r="D43" s="114"/>
      <c r="E43" s="114"/>
      <c r="F43" s="114"/>
      <c r="G43" s="114"/>
      <c r="H43" s="114"/>
      <c r="I43" s="114"/>
      <c r="J43" s="114"/>
      <c r="K43" s="114"/>
      <c r="L43" s="114"/>
      <c r="M43" s="115"/>
    </row>
    <row r="44" spans="1:14" x14ac:dyDescent="0.25">
      <c r="A44" s="113"/>
      <c r="B44" s="114"/>
      <c r="C44" s="114"/>
      <c r="D44" s="114"/>
      <c r="E44" s="114"/>
      <c r="F44" s="114"/>
      <c r="G44" s="114"/>
      <c r="H44" s="114"/>
      <c r="I44" s="114"/>
      <c r="J44" s="114"/>
      <c r="K44" s="114"/>
      <c r="L44" s="114"/>
      <c r="M44" s="115"/>
    </row>
    <row r="45" spans="1:14" x14ac:dyDescent="0.25">
      <c r="A45" s="113"/>
      <c r="B45" s="114"/>
      <c r="C45" s="114"/>
      <c r="D45" s="114"/>
      <c r="E45" s="114"/>
      <c r="F45" s="114"/>
      <c r="G45" s="114"/>
      <c r="H45" s="114"/>
      <c r="I45" s="114"/>
      <c r="J45" s="114"/>
      <c r="K45" s="114"/>
      <c r="L45" s="114"/>
      <c r="M45" s="115"/>
    </row>
    <row r="46" spans="1:14" x14ac:dyDescent="0.25">
      <c r="A46" s="113"/>
      <c r="B46" s="114"/>
      <c r="C46" s="114"/>
      <c r="D46" s="114"/>
      <c r="E46" s="114"/>
      <c r="F46" s="114"/>
      <c r="G46" s="114"/>
      <c r="H46" s="114"/>
      <c r="I46" s="114"/>
      <c r="J46" s="114"/>
      <c r="K46" s="114"/>
      <c r="L46" s="114"/>
      <c r="M46" s="115"/>
    </row>
    <row r="47" spans="1:14" x14ac:dyDescent="0.25">
      <c r="A47" s="113"/>
      <c r="B47" s="114"/>
      <c r="C47" s="114"/>
      <c r="D47" s="114"/>
      <c r="E47" s="114"/>
      <c r="F47" s="114"/>
      <c r="G47" s="114"/>
      <c r="H47" s="114"/>
      <c r="I47" s="114"/>
      <c r="J47" s="114"/>
      <c r="K47" s="114"/>
      <c r="L47" s="114"/>
      <c r="M47" s="115"/>
    </row>
    <row r="48" spans="1:14" x14ac:dyDescent="0.25">
      <c r="A48" s="113"/>
      <c r="B48" s="114"/>
      <c r="C48" s="114"/>
      <c r="D48" s="114"/>
      <c r="E48" s="114"/>
      <c r="F48" s="114"/>
      <c r="G48" s="114"/>
      <c r="H48" s="114"/>
      <c r="I48" s="114"/>
      <c r="J48" s="114"/>
      <c r="K48" s="114"/>
      <c r="L48" s="114"/>
      <c r="M48" s="115"/>
    </row>
    <row r="49" spans="1:13" x14ac:dyDescent="0.25">
      <c r="A49" s="113"/>
      <c r="B49" s="114"/>
      <c r="C49" s="114"/>
      <c r="D49" s="114"/>
      <c r="E49" s="114"/>
      <c r="F49" s="114"/>
      <c r="G49" s="114"/>
      <c r="H49" s="114"/>
      <c r="I49" s="114"/>
      <c r="J49" s="114"/>
      <c r="K49" s="114"/>
      <c r="L49" s="114"/>
      <c r="M49" s="115"/>
    </row>
    <row r="50" spans="1:13" x14ac:dyDescent="0.25">
      <c r="A50" s="113"/>
      <c r="B50" s="114"/>
      <c r="C50" s="114"/>
      <c r="D50" s="114"/>
      <c r="E50" s="114"/>
      <c r="F50" s="114"/>
      <c r="G50" s="114"/>
      <c r="H50" s="114"/>
      <c r="I50" s="114"/>
      <c r="J50" s="114"/>
      <c r="K50" s="114"/>
      <c r="L50" s="114"/>
      <c r="M50" s="115"/>
    </row>
    <row r="51" spans="1:13" x14ac:dyDescent="0.25">
      <c r="A51" s="113"/>
      <c r="B51" s="114"/>
      <c r="C51" s="114"/>
      <c r="D51" s="114"/>
      <c r="E51" s="114"/>
      <c r="F51" s="114"/>
      <c r="G51" s="114"/>
      <c r="H51" s="114"/>
      <c r="I51" s="114"/>
      <c r="J51" s="114"/>
      <c r="K51" s="114"/>
      <c r="L51" s="114"/>
      <c r="M51" s="115"/>
    </row>
    <row r="52" spans="1:13" x14ac:dyDescent="0.25">
      <c r="A52" s="113"/>
      <c r="B52" s="114"/>
      <c r="C52" s="114"/>
      <c r="D52" s="114"/>
      <c r="E52" s="114"/>
      <c r="F52" s="114"/>
      <c r="G52" s="114"/>
      <c r="H52" s="114"/>
      <c r="I52" s="114"/>
      <c r="J52" s="114"/>
      <c r="K52" s="114"/>
      <c r="L52" s="114"/>
      <c r="M52" s="115"/>
    </row>
    <row r="53" spans="1:13" x14ac:dyDescent="0.25">
      <c r="A53" s="113"/>
      <c r="B53" s="114"/>
      <c r="C53" s="114"/>
      <c r="D53" s="114"/>
      <c r="E53" s="114"/>
      <c r="F53" s="114"/>
      <c r="G53" s="114"/>
      <c r="H53" s="114"/>
      <c r="I53" s="114"/>
      <c r="J53" s="114"/>
      <c r="K53" s="114"/>
      <c r="L53" s="114"/>
      <c r="M53" s="115"/>
    </row>
    <row r="54" spans="1:13" x14ac:dyDescent="0.25">
      <c r="A54" s="113"/>
      <c r="B54" s="114"/>
      <c r="C54" s="114"/>
      <c r="D54" s="114"/>
      <c r="E54" s="114"/>
      <c r="F54" s="114"/>
      <c r="G54" s="114"/>
      <c r="H54" s="114"/>
      <c r="I54" s="114"/>
      <c r="J54" s="114"/>
      <c r="K54" s="114"/>
      <c r="L54" s="114"/>
      <c r="M54" s="115"/>
    </row>
    <row r="55" spans="1:13" x14ac:dyDescent="0.25">
      <c r="A55" s="113"/>
      <c r="B55" s="114"/>
      <c r="C55" s="114"/>
      <c r="D55" s="114"/>
      <c r="E55" s="114"/>
      <c r="F55" s="114"/>
      <c r="G55" s="114"/>
      <c r="H55" s="114"/>
      <c r="I55" s="114"/>
      <c r="J55" s="114"/>
      <c r="K55" s="114"/>
      <c r="L55" s="114"/>
      <c r="M55" s="115"/>
    </row>
    <row r="56" spans="1:13" x14ac:dyDescent="0.25">
      <c r="A56" s="113"/>
      <c r="B56" s="114"/>
      <c r="C56" s="114"/>
      <c r="D56" s="114"/>
      <c r="E56" s="114"/>
      <c r="F56" s="114"/>
      <c r="G56" s="114"/>
      <c r="H56" s="114"/>
      <c r="I56" s="114"/>
      <c r="J56" s="114"/>
      <c r="K56" s="114"/>
      <c r="L56" s="114"/>
      <c r="M56" s="115"/>
    </row>
    <row r="57" spans="1:13" x14ac:dyDescent="0.25">
      <c r="A57" s="113"/>
      <c r="B57" s="114"/>
      <c r="C57" s="114"/>
      <c r="D57" s="114"/>
      <c r="E57" s="114"/>
      <c r="F57" s="114"/>
      <c r="G57" s="114"/>
      <c r="H57" s="114"/>
      <c r="I57" s="114"/>
      <c r="J57" s="114"/>
      <c r="K57" s="114"/>
      <c r="L57" s="114"/>
      <c r="M57" s="115"/>
    </row>
    <row r="58" spans="1:13" x14ac:dyDescent="0.25">
      <c r="A58" s="113"/>
      <c r="B58" s="114"/>
      <c r="C58" s="114"/>
      <c r="D58" s="114"/>
      <c r="E58" s="114"/>
      <c r="F58" s="114"/>
      <c r="G58" s="114"/>
      <c r="H58" s="114"/>
      <c r="I58" s="114"/>
      <c r="J58" s="114"/>
      <c r="K58" s="114"/>
      <c r="L58" s="114"/>
      <c r="M58" s="115"/>
    </row>
    <row r="59" spans="1:13" x14ac:dyDescent="0.25">
      <c r="A59" s="113"/>
      <c r="B59" s="114"/>
      <c r="C59" s="114"/>
      <c r="D59" s="114"/>
      <c r="E59" s="114"/>
      <c r="F59" s="114"/>
      <c r="G59" s="114"/>
      <c r="H59" s="114"/>
      <c r="I59" s="114"/>
      <c r="J59" s="114"/>
      <c r="K59" s="114"/>
      <c r="L59" s="114"/>
      <c r="M59" s="115"/>
    </row>
    <row r="60" spans="1:13" ht="32.25" customHeight="1" x14ac:dyDescent="0.25">
      <c r="A60" s="116"/>
      <c r="B60" s="117"/>
      <c r="C60" s="117"/>
      <c r="D60" s="117"/>
      <c r="E60" s="117"/>
      <c r="F60" s="117"/>
      <c r="G60" s="117"/>
      <c r="H60" s="117"/>
      <c r="I60" s="117"/>
      <c r="J60" s="117"/>
      <c r="K60" s="117"/>
      <c r="L60" s="117"/>
      <c r="M60" s="118"/>
    </row>
    <row r="61" spans="1:13" x14ac:dyDescent="0.25">
      <c r="A61" s="60"/>
      <c r="B61" s="60"/>
      <c r="C61" s="60"/>
      <c r="D61" s="60"/>
      <c r="E61" s="60"/>
      <c r="F61" s="60"/>
      <c r="G61" s="60"/>
      <c r="H61" s="60"/>
      <c r="I61" s="60"/>
      <c r="J61" s="60"/>
      <c r="K61" s="60"/>
      <c r="L61" s="60"/>
      <c r="M61" s="60"/>
    </row>
    <row r="62" spans="1:13" x14ac:dyDescent="0.25">
      <c r="A62" s="107" t="s">
        <v>53</v>
      </c>
      <c r="B62" s="108"/>
      <c r="C62" s="108"/>
      <c r="D62" s="108"/>
      <c r="E62" s="108"/>
      <c r="F62" s="108"/>
      <c r="G62" s="108"/>
      <c r="H62" s="108"/>
      <c r="I62" s="108"/>
      <c r="J62" s="108"/>
      <c r="K62" s="108"/>
      <c r="L62" s="108"/>
      <c r="M62" s="109"/>
    </row>
    <row r="63" spans="1:13" x14ac:dyDescent="0.25">
      <c r="A63" s="110" t="s">
        <v>54</v>
      </c>
      <c r="B63" s="111"/>
      <c r="C63" s="111"/>
      <c r="D63" s="111"/>
      <c r="E63" s="111"/>
      <c r="F63" s="111"/>
      <c r="G63" s="111"/>
      <c r="H63" s="111"/>
      <c r="I63" s="111"/>
      <c r="J63" s="111"/>
      <c r="K63" s="111"/>
      <c r="L63" s="111"/>
      <c r="M63" s="112"/>
    </row>
    <row r="64" spans="1:13" x14ac:dyDescent="0.25">
      <c r="A64" s="113"/>
      <c r="B64" s="114"/>
      <c r="C64" s="114"/>
      <c r="D64" s="114"/>
      <c r="E64" s="114"/>
      <c r="F64" s="114"/>
      <c r="G64" s="114"/>
      <c r="H64" s="114"/>
      <c r="I64" s="114"/>
      <c r="J64" s="114"/>
      <c r="K64" s="114"/>
      <c r="L64" s="114"/>
      <c r="M64" s="115"/>
    </row>
    <row r="65" spans="1:13" x14ac:dyDescent="0.25">
      <c r="A65" s="113"/>
      <c r="B65" s="114"/>
      <c r="C65" s="114"/>
      <c r="D65" s="114"/>
      <c r="E65" s="114"/>
      <c r="F65" s="114"/>
      <c r="G65" s="114"/>
      <c r="H65" s="114"/>
      <c r="I65" s="114"/>
      <c r="J65" s="114"/>
      <c r="K65" s="114"/>
      <c r="L65" s="114"/>
      <c r="M65" s="115"/>
    </row>
    <row r="66" spans="1:13" x14ac:dyDescent="0.25">
      <c r="A66" s="113"/>
      <c r="B66" s="114"/>
      <c r="C66" s="114"/>
      <c r="D66" s="114"/>
      <c r="E66" s="114"/>
      <c r="F66" s="114"/>
      <c r="G66" s="114"/>
      <c r="H66" s="114"/>
      <c r="I66" s="114"/>
      <c r="J66" s="114"/>
      <c r="K66" s="114"/>
      <c r="L66" s="114"/>
      <c r="M66" s="115"/>
    </row>
    <row r="67" spans="1:13" x14ac:dyDescent="0.25">
      <c r="A67" s="113"/>
      <c r="B67" s="114"/>
      <c r="C67" s="114"/>
      <c r="D67" s="114"/>
      <c r="E67" s="114"/>
      <c r="F67" s="114"/>
      <c r="G67" s="114"/>
      <c r="H67" s="114"/>
      <c r="I67" s="114"/>
      <c r="J67" s="114"/>
      <c r="K67" s="114"/>
      <c r="L67" s="114"/>
      <c r="M67" s="115"/>
    </row>
    <row r="68" spans="1:13" x14ac:dyDescent="0.25">
      <c r="A68" s="113"/>
      <c r="B68" s="114"/>
      <c r="C68" s="114"/>
      <c r="D68" s="114"/>
      <c r="E68" s="114"/>
      <c r="F68" s="114"/>
      <c r="G68" s="114"/>
      <c r="H68" s="114"/>
      <c r="I68" s="114"/>
      <c r="J68" s="114"/>
      <c r="K68" s="114"/>
      <c r="L68" s="114"/>
      <c r="M68" s="115"/>
    </row>
    <row r="69" spans="1:13" x14ac:dyDescent="0.25">
      <c r="A69" s="113"/>
      <c r="B69" s="114"/>
      <c r="C69" s="114"/>
      <c r="D69" s="114"/>
      <c r="E69" s="114"/>
      <c r="F69" s="114"/>
      <c r="G69" s="114"/>
      <c r="H69" s="114"/>
      <c r="I69" s="114"/>
      <c r="J69" s="114"/>
      <c r="K69" s="114"/>
      <c r="L69" s="114"/>
      <c r="M69" s="115"/>
    </row>
    <row r="70" spans="1:13" x14ac:dyDescent="0.25">
      <c r="A70" s="113"/>
      <c r="B70" s="114"/>
      <c r="C70" s="114"/>
      <c r="D70" s="114"/>
      <c r="E70" s="114"/>
      <c r="F70" s="114"/>
      <c r="G70" s="114"/>
      <c r="H70" s="114"/>
      <c r="I70" s="114"/>
      <c r="J70" s="114"/>
      <c r="K70" s="114"/>
      <c r="L70" s="114"/>
      <c r="M70" s="115"/>
    </row>
    <row r="71" spans="1:13" x14ac:dyDescent="0.25">
      <c r="A71" s="113"/>
      <c r="B71" s="114"/>
      <c r="C71" s="114"/>
      <c r="D71" s="114"/>
      <c r="E71" s="114"/>
      <c r="F71" s="114"/>
      <c r="G71" s="114"/>
      <c r="H71" s="114"/>
      <c r="I71" s="114"/>
      <c r="J71" s="114"/>
      <c r="K71" s="114"/>
      <c r="L71" s="114"/>
      <c r="M71" s="115"/>
    </row>
    <row r="72" spans="1:13" x14ac:dyDescent="0.25">
      <c r="A72" s="113"/>
      <c r="B72" s="114"/>
      <c r="C72" s="114"/>
      <c r="D72" s="114"/>
      <c r="E72" s="114"/>
      <c r="F72" s="114"/>
      <c r="G72" s="114"/>
      <c r="H72" s="114"/>
      <c r="I72" s="114"/>
      <c r="J72" s="114"/>
      <c r="K72" s="114"/>
      <c r="L72" s="114"/>
      <c r="M72" s="115"/>
    </row>
    <row r="73" spans="1:13" x14ac:dyDescent="0.25">
      <c r="A73" s="113"/>
      <c r="B73" s="114"/>
      <c r="C73" s="114"/>
      <c r="D73" s="114"/>
      <c r="E73" s="114"/>
      <c r="F73" s="114"/>
      <c r="G73" s="114"/>
      <c r="H73" s="114"/>
      <c r="I73" s="114"/>
      <c r="J73" s="114"/>
      <c r="K73" s="114"/>
      <c r="L73" s="114"/>
      <c r="M73" s="115"/>
    </row>
    <row r="74" spans="1:13" x14ac:dyDescent="0.25">
      <c r="A74" s="113"/>
      <c r="B74" s="114"/>
      <c r="C74" s="114"/>
      <c r="D74" s="114"/>
      <c r="E74" s="114"/>
      <c r="F74" s="114"/>
      <c r="G74" s="114"/>
      <c r="H74" s="114"/>
      <c r="I74" s="114"/>
      <c r="J74" s="114"/>
      <c r="K74" s="114"/>
      <c r="L74" s="114"/>
      <c r="M74" s="115"/>
    </row>
    <row r="75" spans="1:13" x14ac:dyDescent="0.25">
      <c r="A75" s="113"/>
      <c r="B75" s="114"/>
      <c r="C75" s="114"/>
      <c r="D75" s="114"/>
      <c r="E75" s="114"/>
      <c r="F75" s="114"/>
      <c r="G75" s="114"/>
      <c r="H75" s="114"/>
      <c r="I75" s="114"/>
      <c r="J75" s="114"/>
      <c r="K75" s="114"/>
      <c r="L75" s="114"/>
      <c r="M75" s="115"/>
    </row>
    <row r="76" spans="1:13" x14ac:dyDescent="0.25">
      <c r="A76" s="113"/>
      <c r="B76" s="114"/>
      <c r="C76" s="114"/>
      <c r="D76" s="114"/>
      <c r="E76" s="114"/>
      <c r="F76" s="114"/>
      <c r="G76" s="114"/>
      <c r="H76" s="114"/>
      <c r="I76" s="114"/>
      <c r="J76" s="114"/>
      <c r="K76" s="114"/>
      <c r="L76" s="114"/>
      <c r="M76" s="115"/>
    </row>
    <row r="77" spans="1:13" x14ac:dyDescent="0.25">
      <c r="A77" s="113"/>
      <c r="B77" s="114"/>
      <c r="C77" s="114"/>
      <c r="D77" s="114"/>
      <c r="E77" s="114"/>
      <c r="F77" s="114"/>
      <c r="G77" s="114"/>
      <c r="H77" s="114"/>
      <c r="I77" s="114"/>
      <c r="J77" s="114"/>
      <c r="K77" s="114"/>
      <c r="L77" s="114"/>
      <c r="M77" s="115"/>
    </row>
    <row r="78" spans="1:13" x14ac:dyDescent="0.25">
      <c r="A78" s="116"/>
      <c r="B78" s="117"/>
      <c r="C78" s="117"/>
      <c r="D78" s="117"/>
      <c r="E78" s="117"/>
      <c r="F78" s="117"/>
      <c r="G78" s="117"/>
      <c r="H78" s="117"/>
      <c r="I78" s="117"/>
      <c r="J78" s="117"/>
      <c r="K78" s="117"/>
      <c r="L78" s="117"/>
      <c r="M78" s="118"/>
    </row>
    <row r="80" spans="1:13" x14ac:dyDescent="0.25">
      <c r="A80" s="107" t="s">
        <v>56</v>
      </c>
      <c r="B80" s="108"/>
      <c r="C80" s="108"/>
      <c r="D80" s="108"/>
      <c r="E80" s="108"/>
      <c r="F80" s="108"/>
      <c r="G80" s="108"/>
      <c r="H80" s="108"/>
      <c r="I80" s="108"/>
      <c r="J80" s="108"/>
      <c r="K80" s="108"/>
      <c r="L80" s="108"/>
      <c r="M80" s="109"/>
    </row>
    <row r="81" spans="1:13" x14ac:dyDescent="0.25">
      <c r="A81" s="110" t="s">
        <v>57</v>
      </c>
      <c r="B81" s="111"/>
      <c r="C81" s="111"/>
      <c r="D81" s="111"/>
      <c r="E81" s="111"/>
      <c r="F81" s="111"/>
      <c r="G81" s="111"/>
      <c r="H81" s="111"/>
      <c r="I81" s="111"/>
      <c r="J81" s="111"/>
      <c r="K81" s="111"/>
      <c r="L81" s="111"/>
      <c r="M81" s="112"/>
    </row>
    <row r="82" spans="1:13" x14ac:dyDescent="0.25">
      <c r="A82" s="113"/>
      <c r="B82" s="114"/>
      <c r="C82" s="114"/>
      <c r="D82" s="114"/>
      <c r="E82" s="114"/>
      <c r="F82" s="114"/>
      <c r="G82" s="114"/>
      <c r="H82" s="114"/>
      <c r="I82" s="114"/>
      <c r="J82" s="114"/>
      <c r="K82" s="114"/>
      <c r="L82" s="114"/>
      <c r="M82" s="115"/>
    </row>
    <row r="83" spans="1:13" x14ac:dyDescent="0.25">
      <c r="A83" s="113"/>
      <c r="B83" s="114"/>
      <c r="C83" s="114"/>
      <c r="D83" s="114"/>
      <c r="E83" s="114"/>
      <c r="F83" s="114"/>
      <c r="G83" s="114"/>
      <c r="H83" s="114"/>
      <c r="I83" s="114"/>
      <c r="J83" s="114"/>
      <c r="K83" s="114"/>
      <c r="L83" s="114"/>
      <c r="M83" s="115"/>
    </row>
    <row r="84" spans="1:13" x14ac:dyDescent="0.25">
      <c r="A84" s="113"/>
      <c r="B84" s="114"/>
      <c r="C84" s="114"/>
      <c r="D84" s="114"/>
      <c r="E84" s="114"/>
      <c r="F84" s="114"/>
      <c r="G84" s="114"/>
      <c r="H84" s="114"/>
      <c r="I84" s="114"/>
      <c r="J84" s="114"/>
      <c r="K84" s="114"/>
      <c r="L84" s="114"/>
      <c r="M84" s="115"/>
    </row>
    <row r="85" spans="1:13" x14ac:dyDescent="0.25">
      <c r="A85" s="113"/>
      <c r="B85" s="114"/>
      <c r="C85" s="114"/>
      <c r="D85" s="114"/>
      <c r="E85" s="114"/>
      <c r="F85" s="114"/>
      <c r="G85" s="114"/>
      <c r="H85" s="114"/>
      <c r="I85" s="114"/>
      <c r="J85" s="114"/>
      <c r="K85" s="114"/>
      <c r="L85" s="114"/>
      <c r="M85" s="115"/>
    </row>
    <row r="86" spans="1:13" x14ac:dyDescent="0.25">
      <c r="A86" s="116"/>
      <c r="B86" s="117"/>
      <c r="C86" s="117"/>
      <c r="D86" s="117"/>
      <c r="E86" s="117"/>
      <c r="F86" s="117"/>
      <c r="G86" s="117"/>
      <c r="H86" s="117"/>
      <c r="I86" s="117"/>
      <c r="J86" s="117"/>
      <c r="K86" s="117"/>
      <c r="L86" s="117"/>
      <c r="M86" s="118"/>
    </row>
  </sheetData>
  <mergeCells count="8">
    <mergeCell ref="A80:M80"/>
    <mergeCell ref="A81:M86"/>
    <mergeCell ref="A21:M26"/>
    <mergeCell ref="A28:M30"/>
    <mergeCell ref="A32:M32"/>
    <mergeCell ref="A33:M60"/>
    <mergeCell ref="A62:M62"/>
    <mergeCell ref="A63:M78"/>
  </mergeCells>
  <pageMargins left="0.45" right="0.45"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28"/>
  <sheetViews>
    <sheetView tabSelected="1" topLeftCell="B1" zoomScale="79" zoomScaleNormal="79" workbookViewId="0">
      <selection activeCell="E19" sqref="E19"/>
    </sheetView>
  </sheetViews>
  <sheetFormatPr defaultColWidth="9.140625" defaultRowHeight="15" x14ac:dyDescent="0.25"/>
  <cols>
    <col min="1" max="2" width="31.7109375" style="50" customWidth="1"/>
    <col min="3" max="3" width="27.5703125" style="50" customWidth="1"/>
    <col min="4" max="4" width="26.42578125" style="50" customWidth="1"/>
    <col min="5" max="5" width="30.28515625" style="50" customWidth="1"/>
    <col min="6" max="6" width="6.42578125" style="50" customWidth="1"/>
    <col min="7" max="7" width="6.7109375" style="50" customWidth="1"/>
    <col min="8" max="8" width="6.28515625" style="50" customWidth="1"/>
    <col min="9" max="10" width="6.5703125" style="50" customWidth="1"/>
    <col min="11" max="11" width="30.140625" style="50" customWidth="1"/>
    <col min="12" max="12" width="38.7109375" style="50" customWidth="1"/>
    <col min="13" max="13" width="15" style="50" customWidth="1"/>
    <col min="14" max="14" width="11.7109375" style="50" customWidth="1"/>
    <col min="15" max="15" width="12.5703125" style="50" customWidth="1"/>
    <col min="16" max="16" width="12.7109375" style="50" customWidth="1"/>
    <col min="17" max="17" width="27.7109375" style="50" customWidth="1"/>
    <col min="18" max="18" width="22.28515625" style="50" customWidth="1"/>
    <col min="19" max="19" width="12.7109375" style="50" customWidth="1"/>
    <col min="20" max="20" width="30.85546875" style="50" customWidth="1"/>
    <col min="21" max="21" width="11.7109375" style="50" customWidth="1"/>
    <col min="22" max="22" width="11.42578125" style="50" customWidth="1"/>
    <col min="23" max="23" width="12.42578125" style="50" customWidth="1"/>
    <col min="24" max="24" width="13.28515625" style="50" customWidth="1"/>
    <col min="25" max="25" width="13.7109375" style="50" customWidth="1"/>
    <col min="26" max="26" width="12.85546875" style="50" customWidth="1"/>
    <col min="27" max="27" width="13" style="50" customWidth="1"/>
    <col min="28" max="28" width="12.85546875" style="50" customWidth="1"/>
    <col min="29" max="29" width="13.42578125" style="50" customWidth="1"/>
    <col min="30" max="30" width="13.140625" style="50" customWidth="1"/>
    <col min="31" max="31" width="12.7109375" style="50" customWidth="1"/>
    <col min="32" max="16384" width="9.140625" style="50"/>
  </cols>
  <sheetData>
    <row r="1" spans="1:199" ht="15.75" customHeight="1" thickBot="1" x14ac:dyDescent="0.35">
      <c r="A1" s="123" t="s">
        <v>132</v>
      </c>
      <c r="B1" s="123"/>
      <c r="C1" s="123"/>
      <c r="D1" s="123"/>
      <c r="E1" s="123"/>
      <c r="F1" s="123"/>
      <c r="G1" s="123"/>
      <c r="H1" s="123"/>
      <c r="I1" s="123"/>
      <c r="J1" s="123"/>
      <c r="K1" s="123"/>
      <c r="L1" s="123"/>
      <c r="M1" s="123"/>
      <c r="N1" s="123"/>
      <c r="O1" s="123"/>
      <c r="P1" s="123"/>
      <c r="Q1" s="123"/>
    </row>
    <row r="2" spans="1:199" ht="15" customHeight="1" x14ac:dyDescent="0.25">
      <c r="A2" s="135" t="s">
        <v>127</v>
      </c>
      <c r="B2" s="136"/>
      <c r="C2" s="136"/>
      <c r="D2" s="136"/>
      <c r="E2" s="136"/>
      <c r="F2" s="136"/>
      <c r="G2" s="136"/>
      <c r="H2" s="136"/>
      <c r="I2" s="137"/>
      <c r="J2" s="128" t="s">
        <v>128</v>
      </c>
      <c r="K2" s="129"/>
      <c r="L2" s="130"/>
      <c r="M2" s="129"/>
      <c r="N2" s="129"/>
      <c r="O2" s="129"/>
      <c r="P2" s="131"/>
      <c r="Q2" s="132"/>
      <c r="R2" s="132"/>
      <c r="S2" s="133"/>
      <c r="T2" s="133"/>
      <c r="U2" s="134"/>
      <c r="V2" s="124" t="s">
        <v>63</v>
      </c>
      <c r="W2" s="125"/>
      <c r="X2" s="125"/>
      <c r="Y2" s="125"/>
      <c r="Z2" s="125"/>
      <c r="AA2" s="126"/>
      <c r="AB2" s="126"/>
      <c r="AC2" s="126"/>
      <c r="AD2" s="127"/>
      <c r="AE2" s="127"/>
    </row>
    <row r="3" spans="1:199" ht="63.75" customHeight="1" x14ac:dyDescent="0.25">
      <c r="A3" s="80" t="s">
        <v>58</v>
      </c>
      <c r="B3" s="80" t="s">
        <v>59</v>
      </c>
      <c r="C3" s="90" t="s">
        <v>60</v>
      </c>
      <c r="D3" s="80" t="s">
        <v>61</v>
      </c>
      <c r="E3" s="80" t="s">
        <v>62</v>
      </c>
      <c r="F3" s="120" t="s">
        <v>169</v>
      </c>
      <c r="G3" s="121"/>
      <c r="H3" s="121"/>
      <c r="I3" s="121"/>
      <c r="J3" s="122"/>
      <c r="K3" s="89" t="s">
        <v>64</v>
      </c>
      <c r="L3" s="102"/>
      <c r="T3" s="101"/>
      <c r="U3" s="101"/>
      <c r="V3" s="101"/>
      <c r="W3" s="102"/>
      <c r="X3" s="102"/>
      <c r="Y3" s="102"/>
      <c r="Z3" s="102"/>
      <c r="AD3" s="94"/>
      <c r="AE3" s="94"/>
    </row>
    <row r="4" spans="1:199" s="54" customFormat="1" ht="117.75" customHeight="1" x14ac:dyDescent="0.25">
      <c r="A4" s="87" t="s">
        <v>70</v>
      </c>
      <c r="B4" s="87" t="s">
        <v>71</v>
      </c>
      <c r="C4" s="87" t="s">
        <v>72</v>
      </c>
      <c r="D4" s="87" t="s">
        <v>73</v>
      </c>
      <c r="E4" s="87" t="s">
        <v>130</v>
      </c>
      <c r="F4" s="80" t="s">
        <v>65</v>
      </c>
      <c r="G4" s="80" t="s">
        <v>66</v>
      </c>
      <c r="H4" s="80" t="s">
        <v>67</v>
      </c>
      <c r="I4" s="80" t="s">
        <v>68</v>
      </c>
      <c r="J4" s="81" t="s">
        <v>69</v>
      </c>
      <c r="K4" s="87" t="s">
        <v>129</v>
      </c>
      <c r="L4" s="106"/>
      <c r="T4" s="95"/>
      <c r="U4" s="95"/>
      <c r="V4" s="95"/>
      <c r="W4" s="95"/>
      <c r="X4" s="95"/>
      <c r="Y4" s="95"/>
      <c r="Z4" s="95"/>
      <c r="AD4" s="95"/>
      <c r="AE4" s="95"/>
    </row>
    <row r="5" spans="1:199" ht="62.25" customHeight="1" x14ac:dyDescent="0.25">
      <c r="A5" s="83" t="s">
        <v>89</v>
      </c>
      <c r="B5" s="84" t="s">
        <v>108</v>
      </c>
      <c r="C5" s="84" t="s">
        <v>119</v>
      </c>
      <c r="D5" s="85" t="s">
        <v>131</v>
      </c>
      <c r="E5" s="84" t="s">
        <v>61</v>
      </c>
      <c r="F5" s="85" t="s">
        <v>75</v>
      </c>
      <c r="G5" s="85" t="s">
        <v>74</v>
      </c>
      <c r="H5" s="85" t="s">
        <v>75</v>
      </c>
      <c r="I5" s="85" t="s">
        <v>75</v>
      </c>
      <c r="J5" s="85" t="s">
        <v>75</v>
      </c>
      <c r="K5" s="83" t="s">
        <v>98</v>
      </c>
      <c r="L5" s="103"/>
      <c r="T5" s="97"/>
      <c r="U5" s="97"/>
      <c r="V5" s="97"/>
      <c r="W5" s="97"/>
      <c r="X5" s="97"/>
      <c r="Y5" s="97"/>
      <c r="Z5" s="97"/>
      <c r="AD5" s="96"/>
      <c r="AE5" s="97"/>
      <c r="AF5" s="52"/>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row>
    <row r="6" spans="1:199" ht="60.75" customHeight="1" x14ac:dyDescent="0.25">
      <c r="A6" s="83" t="s">
        <v>90</v>
      </c>
      <c r="B6" s="86" t="s">
        <v>109</v>
      </c>
      <c r="C6" s="84" t="s">
        <v>120</v>
      </c>
      <c r="D6" s="85" t="s">
        <v>131</v>
      </c>
      <c r="E6" s="84" t="s">
        <v>77</v>
      </c>
      <c r="F6" s="85" t="s">
        <v>74</v>
      </c>
      <c r="G6" s="85" t="s">
        <v>75</v>
      </c>
      <c r="H6" s="85" t="s">
        <v>75</v>
      </c>
      <c r="I6" s="85" t="s">
        <v>75</v>
      </c>
      <c r="J6" s="85" t="s">
        <v>75</v>
      </c>
      <c r="K6" s="83" t="s">
        <v>99</v>
      </c>
      <c r="L6" s="103"/>
      <c r="T6" s="97"/>
      <c r="U6" s="97"/>
      <c r="V6" s="97"/>
      <c r="W6" s="97"/>
      <c r="X6" s="97"/>
      <c r="Y6" s="97"/>
      <c r="Z6" s="97"/>
      <c r="AD6" s="96"/>
      <c r="AE6" s="97"/>
    </row>
    <row r="7" spans="1:199" ht="64.5" customHeight="1" x14ac:dyDescent="0.25">
      <c r="A7" s="83" t="s">
        <v>91</v>
      </c>
      <c r="B7" s="84" t="s">
        <v>110</v>
      </c>
      <c r="C7" s="84" t="s">
        <v>121</v>
      </c>
      <c r="D7" s="85" t="s">
        <v>131</v>
      </c>
      <c r="E7" s="84" t="s">
        <v>61</v>
      </c>
      <c r="F7" s="85" t="s">
        <v>74</v>
      </c>
      <c r="G7" s="85" t="s">
        <v>75</v>
      </c>
      <c r="H7" s="85" t="s">
        <v>75</v>
      </c>
      <c r="I7" s="85" t="s">
        <v>75</v>
      </c>
      <c r="J7" s="85" t="s">
        <v>75</v>
      </c>
      <c r="K7" s="83" t="s">
        <v>100</v>
      </c>
      <c r="L7" s="103"/>
      <c r="T7" s="97"/>
      <c r="U7" s="97"/>
      <c r="V7" s="97"/>
      <c r="W7" s="97"/>
      <c r="X7" s="97"/>
      <c r="Y7" s="97"/>
      <c r="Z7" s="97"/>
      <c r="AD7" s="96"/>
      <c r="AE7" s="97"/>
    </row>
    <row r="8" spans="1:199" ht="62.25" customHeight="1" x14ac:dyDescent="0.25">
      <c r="A8" s="83" t="s">
        <v>92</v>
      </c>
      <c r="B8" s="84" t="s">
        <v>111</v>
      </c>
      <c r="C8" s="84" t="s">
        <v>122</v>
      </c>
      <c r="D8" s="85" t="s">
        <v>131</v>
      </c>
      <c r="E8" s="84" t="s">
        <v>106</v>
      </c>
      <c r="F8" s="85" t="s">
        <v>74</v>
      </c>
      <c r="G8" s="85" t="s">
        <v>75</v>
      </c>
      <c r="H8" s="85" t="s">
        <v>75</v>
      </c>
      <c r="I8" s="85" t="s">
        <v>75</v>
      </c>
      <c r="J8" s="85" t="s">
        <v>75</v>
      </c>
      <c r="K8" s="83" t="s">
        <v>101</v>
      </c>
      <c r="L8" s="103"/>
      <c r="T8" s="97"/>
      <c r="U8" s="97"/>
      <c r="V8" s="97"/>
      <c r="W8" s="97"/>
      <c r="X8" s="97"/>
      <c r="Y8" s="97"/>
      <c r="Z8" s="97"/>
      <c r="AD8" s="96"/>
      <c r="AE8" s="97"/>
    </row>
    <row r="9" spans="1:199" ht="60.75" customHeight="1" x14ac:dyDescent="0.25">
      <c r="A9" s="83" t="s">
        <v>93</v>
      </c>
      <c r="B9" s="84" t="s">
        <v>112</v>
      </c>
      <c r="C9" s="84" t="s">
        <v>80</v>
      </c>
      <c r="D9" s="85" t="s">
        <v>131</v>
      </c>
      <c r="E9" s="84" t="s">
        <v>106</v>
      </c>
      <c r="F9" s="85" t="s">
        <v>74</v>
      </c>
      <c r="G9" s="85" t="s">
        <v>75</v>
      </c>
      <c r="H9" s="85" t="s">
        <v>75</v>
      </c>
      <c r="I9" s="85" t="s">
        <v>75</v>
      </c>
      <c r="J9" s="85" t="s">
        <v>75</v>
      </c>
      <c r="K9" s="83" t="s">
        <v>102</v>
      </c>
      <c r="L9" s="103"/>
      <c r="T9" s="97"/>
      <c r="U9" s="97"/>
      <c r="V9" s="97"/>
      <c r="W9" s="97"/>
      <c r="X9" s="97"/>
      <c r="Y9" s="97"/>
      <c r="Z9" s="97"/>
      <c r="AD9" s="96"/>
      <c r="AE9" s="97"/>
    </row>
    <row r="10" spans="1:199" ht="60.75" customHeight="1" x14ac:dyDescent="0.25">
      <c r="A10" s="83" t="s">
        <v>94</v>
      </c>
      <c r="B10" s="86" t="s">
        <v>113</v>
      </c>
      <c r="C10" s="84" t="s">
        <v>123</v>
      </c>
      <c r="D10" s="85" t="s">
        <v>131</v>
      </c>
      <c r="E10" s="84" t="s">
        <v>107</v>
      </c>
      <c r="F10" s="85" t="s">
        <v>74</v>
      </c>
      <c r="G10" s="85" t="s">
        <v>75</v>
      </c>
      <c r="H10" s="85" t="s">
        <v>75</v>
      </c>
      <c r="I10" s="85" t="s">
        <v>75</v>
      </c>
      <c r="J10" s="85" t="s">
        <v>75</v>
      </c>
      <c r="K10" s="83" t="s">
        <v>103</v>
      </c>
      <c r="L10" s="103"/>
      <c r="T10" s="97"/>
      <c r="U10" s="97"/>
      <c r="V10" s="97"/>
      <c r="W10" s="97"/>
      <c r="X10" s="97"/>
      <c r="Y10" s="97"/>
      <c r="Z10" s="97"/>
      <c r="AD10" s="96"/>
      <c r="AE10" s="97"/>
    </row>
    <row r="11" spans="1:199" ht="63.75" customHeight="1" x14ac:dyDescent="0.25">
      <c r="A11" s="83" t="s">
        <v>95</v>
      </c>
      <c r="B11" s="84" t="s">
        <v>114</v>
      </c>
      <c r="C11" s="84" t="s">
        <v>88</v>
      </c>
      <c r="D11" s="85" t="s">
        <v>131</v>
      </c>
      <c r="E11" s="84" t="s">
        <v>106</v>
      </c>
      <c r="F11" s="85" t="s">
        <v>74</v>
      </c>
      <c r="G11" s="85" t="s">
        <v>75</v>
      </c>
      <c r="H11" s="85" t="s">
        <v>75</v>
      </c>
      <c r="I11" s="85" t="s">
        <v>75</v>
      </c>
      <c r="J11" s="85" t="s">
        <v>75</v>
      </c>
      <c r="K11" s="83" t="s">
        <v>102</v>
      </c>
      <c r="L11" s="103"/>
      <c r="T11" s="97"/>
      <c r="U11" s="97"/>
      <c r="V11" s="97"/>
      <c r="W11" s="97"/>
      <c r="X11" s="97"/>
      <c r="Y11" s="97"/>
      <c r="Z11" s="97"/>
      <c r="AD11" s="96"/>
      <c r="AE11" s="97"/>
    </row>
    <row r="12" spans="1:199" ht="63" customHeight="1" x14ac:dyDescent="0.25">
      <c r="A12" s="83" t="s">
        <v>96</v>
      </c>
      <c r="B12" s="86" t="s">
        <v>115</v>
      </c>
      <c r="C12" s="84" t="s">
        <v>124</v>
      </c>
      <c r="D12" s="85" t="s">
        <v>131</v>
      </c>
      <c r="E12" s="84" t="s">
        <v>106</v>
      </c>
      <c r="F12" s="85" t="s">
        <v>74</v>
      </c>
      <c r="G12" s="85" t="s">
        <v>75</v>
      </c>
      <c r="H12" s="85" t="s">
        <v>75</v>
      </c>
      <c r="I12" s="85" t="s">
        <v>75</v>
      </c>
      <c r="J12" s="85" t="s">
        <v>75</v>
      </c>
      <c r="K12" s="83" t="s">
        <v>104</v>
      </c>
      <c r="L12" s="103"/>
      <c r="T12" s="97"/>
      <c r="U12" s="97"/>
      <c r="V12" s="97"/>
      <c r="W12" s="97"/>
      <c r="X12" s="97"/>
      <c r="Y12" s="97"/>
      <c r="Z12" s="97"/>
      <c r="AD12" s="96"/>
      <c r="AE12" s="97"/>
    </row>
    <row r="13" spans="1:199" ht="63" customHeight="1" x14ac:dyDescent="0.25">
      <c r="A13" s="83" t="s">
        <v>97</v>
      </c>
      <c r="B13" s="86" t="s">
        <v>116</v>
      </c>
      <c r="C13" s="84" t="s">
        <v>125</v>
      </c>
      <c r="D13" s="85" t="s">
        <v>131</v>
      </c>
      <c r="E13" s="84" t="s">
        <v>61</v>
      </c>
      <c r="F13" s="85" t="s">
        <v>74</v>
      </c>
      <c r="G13" s="85" t="s">
        <v>75</v>
      </c>
      <c r="H13" s="85" t="s">
        <v>75</v>
      </c>
      <c r="I13" s="85" t="s">
        <v>75</v>
      </c>
      <c r="J13" s="85" t="s">
        <v>75</v>
      </c>
      <c r="K13" s="83" t="s">
        <v>105</v>
      </c>
      <c r="L13" s="103"/>
      <c r="T13" s="97"/>
      <c r="U13" s="97"/>
      <c r="V13" s="97"/>
      <c r="W13" s="97"/>
      <c r="X13" s="97"/>
      <c r="Y13" s="97"/>
      <c r="Z13" s="97"/>
      <c r="AD13" s="96"/>
      <c r="AE13" s="97"/>
    </row>
    <row r="14" spans="1:199" ht="63" customHeight="1" x14ac:dyDescent="0.25">
      <c r="A14" s="79" t="s">
        <v>117</v>
      </c>
      <c r="B14" s="45" t="s">
        <v>87</v>
      </c>
      <c r="C14" s="45" t="s">
        <v>126</v>
      </c>
      <c r="D14" s="45" t="s">
        <v>144</v>
      </c>
      <c r="E14" s="45" t="s">
        <v>77</v>
      </c>
      <c r="F14" s="45" t="s">
        <v>74</v>
      </c>
      <c r="G14" s="45" t="s">
        <v>74</v>
      </c>
      <c r="H14" s="45" t="s">
        <v>75</v>
      </c>
      <c r="I14" s="45" t="s">
        <v>83</v>
      </c>
      <c r="J14" s="45" t="s">
        <v>75</v>
      </c>
      <c r="K14" s="79" t="s">
        <v>133</v>
      </c>
      <c r="L14" s="104"/>
      <c r="T14" s="98"/>
      <c r="U14" s="98"/>
      <c r="V14" s="98"/>
      <c r="W14" s="98"/>
      <c r="X14" s="98"/>
      <c r="Y14" s="98"/>
      <c r="Z14" s="98"/>
      <c r="AD14" s="98"/>
      <c r="AE14" s="98"/>
    </row>
    <row r="15" spans="1:199" s="55" customFormat="1" ht="121.5" customHeight="1" x14ac:dyDescent="0.25">
      <c r="A15" s="79" t="s">
        <v>118</v>
      </c>
      <c r="B15" s="45" t="s">
        <v>79</v>
      </c>
      <c r="C15" s="45" t="s">
        <v>86</v>
      </c>
      <c r="D15" s="45" t="s">
        <v>135</v>
      </c>
      <c r="E15" s="45" t="s">
        <v>77</v>
      </c>
      <c r="F15" s="45" t="s">
        <v>74</v>
      </c>
      <c r="G15" s="45" t="s">
        <v>74</v>
      </c>
      <c r="H15" s="45" t="s">
        <v>75</v>
      </c>
      <c r="I15" s="45" t="s">
        <v>74</v>
      </c>
      <c r="J15" s="45" t="s">
        <v>75</v>
      </c>
      <c r="K15" s="79" t="s">
        <v>134</v>
      </c>
      <c r="L15" s="105"/>
      <c r="T15" s="98"/>
      <c r="U15" s="98"/>
      <c r="V15" s="98"/>
      <c r="W15" s="98"/>
      <c r="X15" s="98"/>
      <c r="Y15" s="98"/>
      <c r="Z15" s="98"/>
      <c r="AD15" s="98"/>
      <c r="AE15" s="98"/>
    </row>
    <row r="16" spans="1:199" ht="31.5" customHeight="1" x14ac:dyDescent="0.25">
      <c r="A16" s="82" t="s">
        <v>136</v>
      </c>
      <c r="B16" s="93" t="s">
        <v>79</v>
      </c>
      <c r="C16" s="93" t="s">
        <v>137</v>
      </c>
      <c r="D16" s="93" t="s">
        <v>138</v>
      </c>
      <c r="E16" s="93" t="s">
        <v>173</v>
      </c>
      <c r="F16" s="93" t="s">
        <v>74</v>
      </c>
      <c r="G16" s="93" t="s">
        <v>74</v>
      </c>
      <c r="H16" s="93" t="s">
        <v>75</v>
      </c>
      <c r="I16" s="93" t="s">
        <v>74</v>
      </c>
      <c r="J16" s="93" t="s">
        <v>75</v>
      </c>
      <c r="K16" s="82" t="s">
        <v>172</v>
      </c>
      <c r="L16" s="52"/>
      <c r="T16" s="99"/>
      <c r="U16" s="99"/>
      <c r="V16" s="99"/>
      <c r="W16" s="99"/>
      <c r="X16" s="99"/>
      <c r="Y16" s="99"/>
      <c r="Z16" s="99"/>
      <c r="AD16" s="99"/>
      <c r="AE16" s="99"/>
    </row>
    <row r="17" spans="1:31" ht="33" customHeight="1" x14ac:dyDescent="0.25">
      <c r="A17" s="82" t="s">
        <v>139</v>
      </c>
      <c r="B17" s="93" t="s">
        <v>79</v>
      </c>
      <c r="C17" s="93" t="s">
        <v>141</v>
      </c>
      <c r="D17" s="93" t="s">
        <v>138</v>
      </c>
      <c r="E17" s="93" t="s">
        <v>61</v>
      </c>
      <c r="F17" s="93" t="s">
        <v>74</v>
      </c>
      <c r="G17" s="93" t="s">
        <v>74</v>
      </c>
      <c r="H17" s="93" t="s">
        <v>75</v>
      </c>
      <c r="I17" s="93" t="s">
        <v>74</v>
      </c>
      <c r="J17" s="93" t="s">
        <v>75</v>
      </c>
      <c r="K17" s="82" t="s">
        <v>140</v>
      </c>
      <c r="L17" s="52"/>
      <c r="T17" s="99"/>
      <c r="U17" s="99"/>
      <c r="V17" s="99"/>
      <c r="W17" s="99"/>
      <c r="X17" s="99"/>
      <c r="Y17" s="99"/>
      <c r="Z17" s="99"/>
      <c r="AD17" s="99"/>
      <c r="AE17" s="99"/>
    </row>
    <row r="18" spans="1:31" ht="48" customHeight="1" x14ac:dyDescent="0.25">
      <c r="A18" s="82" t="s">
        <v>142</v>
      </c>
      <c r="B18" s="93" t="s">
        <v>79</v>
      </c>
      <c r="C18" s="93" t="s">
        <v>141</v>
      </c>
      <c r="D18" s="93" t="s">
        <v>138</v>
      </c>
      <c r="E18" s="93" t="s">
        <v>61</v>
      </c>
      <c r="F18" s="93" t="s">
        <v>74</v>
      </c>
      <c r="G18" s="93" t="s">
        <v>74</v>
      </c>
      <c r="H18" s="93" t="s">
        <v>75</v>
      </c>
      <c r="I18" s="93" t="s">
        <v>74</v>
      </c>
      <c r="J18" s="93" t="s">
        <v>75</v>
      </c>
      <c r="K18" s="82" t="s">
        <v>143</v>
      </c>
      <c r="L18" s="52"/>
      <c r="T18" s="99"/>
      <c r="U18" s="99"/>
      <c r="V18" s="99"/>
      <c r="W18" s="99"/>
      <c r="X18" s="99"/>
      <c r="Y18" s="99"/>
      <c r="Z18" s="99"/>
      <c r="AD18" s="99"/>
      <c r="AE18" s="99"/>
    </row>
    <row r="19" spans="1:31" ht="60.75" customHeight="1" x14ac:dyDescent="0.25">
      <c r="A19" s="88" t="s">
        <v>145</v>
      </c>
      <c r="B19" s="45" t="s">
        <v>76</v>
      </c>
      <c r="C19" s="45" t="s">
        <v>146</v>
      </c>
      <c r="D19" s="45" t="s">
        <v>147</v>
      </c>
      <c r="E19" s="45" t="s">
        <v>60</v>
      </c>
      <c r="F19" s="45" t="s">
        <v>83</v>
      </c>
      <c r="G19" s="45" t="s">
        <v>75</v>
      </c>
      <c r="H19" s="45" t="s">
        <v>75</v>
      </c>
      <c r="I19" s="45" t="s">
        <v>83</v>
      </c>
      <c r="J19" s="45" t="s">
        <v>75</v>
      </c>
      <c r="K19" s="79" t="s">
        <v>171</v>
      </c>
      <c r="L19" s="100"/>
      <c r="T19" s="98"/>
      <c r="U19" s="98"/>
      <c r="V19" s="98"/>
      <c r="W19" s="98"/>
      <c r="X19" s="98"/>
      <c r="Y19" s="98"/>
      <c r="Z19" s="98"/>
      <c r="AD19" s="98"/>
      <c r="AE19" s="98"/>
    </row>
    <row r="20" spans="1:31" ht="45.75" customHeight="1" x14ac:dyDescent="0.25">
      <c r="A20" s="91" t="s">
        <v>148</v>
      </c>
      <c r="B20" s="45" t="s">
        <v>150</v>
      </c>
      <c r="C20" s="45" t="s">
        <v>86</v>
      </c>
      <c r="D20" s="45" t="s">
        <v>147</v>
      </c>
      <c r="E20" s="45" t="s">
        <v>61</v>
      </c>
      <c r="F20" s="45" t="s">
        <v>74</v>
      </c>
      <c r="G20" s="45" t="s">
        <v>74</v>
      </c>
      <c r="H20" s="45" t="s">
        <v>75</v>
      </c>
      <c r="I20" s="45" t="s">
        <v>74</v>
      </c>
      <c r="J20" s="45" t="s">
        <v>74</v>
      </c>
      <c r="K20" s="79" t="s">
        <v>149</v>
      </c>
      <c r="L20" s="100"/>
      <c r="T20" s="98"/>
      <c r="U20" s="98"/>
      <c r="V20" s="98"/>
      <c r="W20" s="98"/>
      <c r="X20" s="98"/>
      <c r="Y20" s="98"/>
      <c r="Z20" s="98"/>
      <c r="AD20" s="98"/>
      <c r="AE20" s="98"/>
    </row>
    <row r="21" spans="1:31" ht="46.5" customHeight="1" x14ac:dyDescent="0.25">
      <c r="A21" s="79" t="s">
        <v>151</v>
      </c>
      <c r="B21" s="45" t="s">
        <v>153</v>
      </c>
      <c r="C21" s="45" t="s">
        <v>154</v>
      </c>
      <c r="D21" s="45" t="s">
        <v>147</v>
      </c>
      <c r="E21" s="45" t="s">
        <v>60</v>
      </c>
      <c r="F21" s="45" t="s">
        <v>74</v>
      </c>
      <c r="G21" s="45" t="s">
        <v>74</v>
      </c>
      <c r="H21" s="45" t="s">
        <v>75</v>
      </c>
      <c r="I21" s="45" t="s">
        <v>74</v>
      </c>
      <c r="J21" s="45" t="s">
        <v>75</v>
      </c>
      <c r="K21" s="79" t="s">
        <v>152</v>
      </c>
      <c r="L21" s="100"/>
      <c r="T21" s="98"/>
      <c r="U21" s="98"/>
      <c r="V21" s="98"/>
      <c r="W21" s="98"/>
      <c r="X21" s="98"/>
      <c r="Y21" s="98"/>
      <c r="Z21" s="98"/>
      <c r="AD21" s="49"/>
      <c r="AE21" s="49"/>
    </row>
    <row r="22" spans="1:31" ht="33" customHeight="1" x14ac:dyDescent="0.25">
      <c r="A22" s="79" t="s">
        <v>155</v>
      </c>
      <c r="B22" s="45" t="s">
        <v>157</v>
      </c>
      <c r="C22" s="45" t="s">
        <v>158</v>
      </c>
      <c r="D22" s="45" t="s">
        <v>147</v>
      </c>
      <c r="E22" s="45" t="s">
        <v>156</v>
      </c>
      <c r="F22" s="45" t="s">
        <v>74</v>
      </c>
      <c r="G22" s="45" t="s">
        <v>75</v>
      </c>
      <c r="H22" s="45" t="s">
        <v>75</v>
      </c>
      <c r="I22" s="45" t="s">
        <v>74</v>
      </c>
      <c r="J22" s="45" t="s">
        <v>75</v>
      </c>
      <c r="K22" s="79" t="s">
        <v>152</v>
      </c>
      <c r="L22" s="100"/>
      <c r="T22" s="98"/>
      <c r="U22" s="98"/>
      <c r="V22" s="98"/>
      <c r="W22" s="98"/>
      <c r="X22" s="98"/>
      <c r="Y22" s="98"/>
      <c r="Z22" s="98"/>
      <c r="AD22" s="49"/>
      <c r="AE22" s="49"/>
    </row>
    <row r="23" spans="1:31" ht="51.75" customHeight="1" x14ac:dyDescent="0.25">
      <c r="A23" s="79" t="s">
        <v>159</v>
      </c>
      <c r="B23" s="45" t="s">
        <v>161</v>
      </c>
      <c r="C23" s="45" t="s">
        <v>162</v>
      </c>
      <c r="D23" s="45" t="s">
        <v>147</v>
      </c>
      <c r="E23" s="45" t="s">
        <v>60</v>
      </c>
      <c r="F23" s="45" t="s">
        <v>75</v>
      </c>
      <c r="G23" s="45" t="s">
        <v>75</v>
      </c>
      <c r="H23" s="45" t="s">
        <v>75</v>
      </c>
      <c r="I23" s="45" t="s">
        <v>74</v>
      </c>
      <c r="J23" s="45" t="s">
        <v>75</v>
      </c>
      <c r="K23" s="79" t="s">
        <v>160</v>
      </c>
      <c r="L23" s="100"/>
      <c r="T23" s="98"/>
      <c r="U23" s="98"/>
      <c r="V23" s="98"/>
      <c r="W23" s="98"/>
      <c r="X23" s="98"/>
      <c r="Y23" s="98"/>
      <c r="Z23" s="98"/>
      <c r="AD23" s="98"/>
      <c r="AE23" s="98"/>
    </row>
    <row r="24" spans="1:31" x14ac:dyDescent="0.25">
      <c r="A24" s="79" t="s">
        <v>163</v>
      </c>
      <c r="B24" s="45" t="s">
        <v>76</v>
      </c>
      <c r="C24" s="45" t="s">
        <v>78</v>
      </c>
      <c r="D24" s="45" t="s">
        <v>147</v>
      </c>
      <c r="E24" s="45" t="s">
        <v>156</v>
      </c>
      <c r="F24" s="45" t="s">
        <v>75</v>
      </c>
      <c r="G24" s="45" t="s">
        <v>75</v>
      </c>
      <c r="H24" s="45" t="s">
        <v>75</v>
      </c>
      <c r="I24" s="45" t="s">
        <v>74</v>
      </c>
      <c r="J24" s="45" t="s">
        <v>75</v>
      </c>
      <c r="K24" s="79" t="s">
        <v>164</v>
      </c>
      <c r="L24" s="100"/>
      <c r="T24" s="98"/>
      <c r="U24" s="98"/>
      <c r="V24" s="98"/>
      <c r="W24" s="98"/>
      <c r="X24" s="98"/>
      <c r="Y24" s="98"/>
      <c r="Z24" s="98"/>
      <c r="AD24" s="98"/>
      <c r="AE24" s="98"/>
    </row>
    <row r="25" spans="1:31" ht="30.75" customHeight="1" x14ac:dyDescent="0.25">
      <c r="A25" s="92" t="s">
        <v>165</v>
      </c>
      <c r="B25" s="45" t="s">
        <v>167</v>
      </c>
      <c r="C25" s="45" t="s">
        <v>168</v>
      </c>
      <c r="D25" s="45" t="s">
        <v>147</v>
      </c>
      <c r="E25" s="45" t="s">
        <v>166</v>
      </c>
      <c r="F25" s="45" t="s">
        <v>74</v>
      </c>
      <c r="G25" s="45" t="s">
        <v>75</v>
      </c>
      <c r="H25" s="45" t="s">
        <v>75</v>
      </c>
      <c r="I25" s="45" t="s">
        <v>74</v>
      </c>
      <c r="J25" s="45" t="s">
        <v>74</v>
      </c>
      <c r="K25" s="79" t="s">
        <v>170</v>
      </c>
      <c r="L25" s="100"/>
      <c r="T25" s="98"/>
      <c r="U25" s="98"/>
      <c r="V25" s="98"/>
      <c r="W25" s="98"/>
      <c r="X25" s="98"/>
      <c r="Y25" s="98"/>
      <c r="Z25" s="98"/>
      <c r="AD25" s="98"/>
      <c r="AE25" s="98"/>
    </row>
    <row r="26" spans="1:31" x14ac:dyDescent="0.25">
      <c r="A26" s="64"/>
      <c r="B26" s="64"/>
      <c r="C26" s="64"/>
      <c r="D26" s="64"/>
      <c r="E26" s="64"/>
      <c r="K26" s="73"/>
      <c r="L26" s="73"/>
      <c r="M26" s="73"/>
      <c r="N26" s="65"/>
      <c r="O26" s="66"/>
      <c r="P26" s="64"/>
      <c r="Q26" s="64"/>
      <c r="R26" s="58"/>
      <c r="S26" s="58"/>
      <c r="T26" s="58"/>
      <c r="U26" s="58"/>
      <c r="V26" s="58"/>
      <c r="W26" s="58"/>
      <c r="X26" s="58"/>
      <c r="Y26" s="58"/>
      <c r="Z26" s="58"/>
      <c r="AA26" s="58"/>
      <c r="AB26" s="58"/>
      <c r="AC26" s="58"/>
    </row>
    <row r="27" spans="1:31" x14ac:dyDescent="0.25">
      <c r="A27" s="74"/>
      <c r="B27" s="74"/>
      <c r="C27" s="74"/>
      <c r="D27" s="74"/>
      <c r="E27" s="74"/>
      <c r="F27" s="74"/>
      <c r="G27" s="72"/>
      <c r="H27" s="72"/>
      <c r="I27" s="68"/>
      <c r="J27" s="75"/>
      <c r="K27" s="76"/>
      <c r="L27" s="76"/>
      <c r="M27" s="76"/>
      <c r="N27" s="67"/>
      <c r="O27" s="68"/>
      <c r="P27" s="72"/>
      <c r="Q27" s="72"/>
    </row>
    <row r="28" spans="1:31" x14ac:dyDescent="0.25">
      <c r="A28" s="71"/>
      <c r="B28" s="71"/>
      <c r="C28" s="71"/>
      <c r="D28" s="71"/>
      <c r="E28" s="71"/>
      <c r="F28" s="71"/>
      <c r="G28" s="70"/>
      <c r="H28" s="70"/>
      <c r="I28" s="70"/>
      <c r="J28" s="77"/>
      <c r="K28" s="69"/>
      <c r="L28" s="69"/>
      <c r="M28" s="69"/>
      <c r="N28" s="69"/>
      <c r="O28" s="78"/>
      <c r="P28" s="70"/>
      <c r="Q28" s="71"/>
    </row>
  </sheetData>
  <mergeCells count="7">
    <mergeCell ref="F3:J3"/>
    <mergeCell ref="A1:Q1"/>
    <mergeCell ref="V2:AC2"/>
    <mergeCell ref="AD2:AE2"/>
    <mergeCell ref="J2:P2"/>
    <mergeCell ref="Q2:U2"/>
    <mergeCell ref="A2:I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'General Info'!$A$2:$A$8</xm:f>
          </x14:formula1>
          <xm:sqref>I27:I355 E5:E13 E19:E25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topLeftCell="A31" zoomScale="85" zoomScaleNormal="85" workbookViewId="0">
      <selection activeCell="G21" sqref="G21"/>
    </sheetView>
  </sheetViews>
  <sheetFormatPr defaultColWidth="11.42578125" defaultRowHeight="15" x14ac:dyDescent="0.25"/>
  <cols>
    <col min="1" max="1" width="7.42578125" customWidth="1"/>
    <col min="2" max="2" width="18.42578125" customWidth="1"/>
    <col min="3" max="3" width="10.28515625" customWidth="1"/>
    <col min="4" max="4" width="6.42578125" customWidth="1"/>
    <col min="5" max="5" width="5.140625" customWidth="1"/>
    <col min="6" max="6" width="5" customWidth="1"/>
    <col min="7" max="7" width="14.85546875" customWidth="1"/>
    <col min="8" max="8" width="4" customWidth="1"/>
    <col min="9" max="9" width="7.28515625" customWidth="1"/>
    <col min="10" max="10" width="15" customWidth="1"/>
    <col min="11" max="11" width="10.42578125" customWidth="1"/>
    <col min="257" max="257" width="7.42578125" customWidth="1"/>
    <col min="258" max="258" width="18.42578125" customWidth="1"/>
    <col min="259" max="259" width="10.28515625" customWidth="1"/>
    <col min="260" max="260" width="6.42578125" customWidth="1"/>
    <col min="261" max="261" width="5.140625" customWidth="1"/>
    <col min="262" max="262" width="5" customWidth="1"/>
    <col min="263" max="263" width="14.85546875" customWidth="1"/>
    <col min="264" max="264" width="4" customWidth="1"/>
    <col min="265" max="265" width="7.28515625" customWidth="1"/>
    <col min="266" max="266" width="15" customWidth="1"/>
    <col min="267" max="267" width="47" customWidth="1"/>
    <col min="513" max="513" width="7.42578125" customWidth="1"/>
    <col min="514" max="514" width="18.42578125" customWidth="1"/>
    <col min="515" max="515" width="10.28515625" customWidth="1"/>
    <col min="516" max="516" width="6.42578125" customWidth="1"/>
    <col min="517" max="517" width="5.140625" customWidth="1"/>
    <col min="518" max="518" width="5" customWidth="1"/>
    <col min="519" max="519" width="14.85546875" customWidth="1"/>
    <col min="520" max="520" width="4" customWidth="1"/>
    <col min="521" max="521" width="7.28515625" customWidth="1"/>
    <col min="522" max="522" width="15" customWidth="1"/>
    <col min="523" max="523" width="47" customWidth="1"/>
    <col min="769" max="769" width="7.42578125" customWidth="1"/>
    <col min="770" max="770" width="18.42578125" customWidth="1"/>
    <col min="771" max="771" width="10.28515625" customWidth="1"/>
    <col min="772" max="772" width="6.42578125" customWidth="1"/>
    <col min="773" max="773" width="5.140625" customWidth="1"/>
    <col min="774" max="774" width="5" customWidth="1"/>
    <col min="775" max="775" width="14.85546875" customWidth="1"/>
    <col min="776" max="776" width="4" customWidth="1"/>
    <col min="777" max="777" width="7.28515625" customWidth="1"/>
    <col min="778" max="778" width="15" customWidth="1"/>
    <col min="779" max="779" width="47" customWidth="1"/>
    <col min="1025" max="1025" width="7.42578125" customWidth="1"/>
    <col min="1026" max="1026" width="18.42578125" customWidth="1"/>
    <col min="1027" max="1027" width="10.28515625" customWidth="1"/>
    <col min="1028" max="1028" width="6.42578125" customWidth="1"/>
    <col min="1029" max="1029" width="5.140625" customWidth="1"/>
    <col min="1030" max="1030" width="5" customWidth="1"/>
    <col min="1031" max="1031" width="14.85546875" customWidth="1"/>
    <col min="1032" max="1032" width="4" customWidth="1"/>
    <col min="1033" max="1033" width="7.28515625" customWidth="1"/>
    <col min="1034" max="1034" width="15" customWidth="1"/>
    <col min="1035" max="1035" width="47" customWidth="1"/>
    <col min="1281" max="1281" width="7.42578125" customWidth="1"/>
    <col min="1282" max="1282" width="18.42578125" customWidth="1"/>
    <col min="1283" max="1283" width="10.28515625" customWidth="1"/>
    <col min="1284" max="1284" width="6.42578125" customWidth="1"/>
    <col min="1285" max="1285" width="5.140625" customWidth="1"/>
    <col min="1286" max="1286" width="5" customWidth="1"/>
    <col min="1287" max="1287" width="14.85546875" customWidth="1"/>
    <col min="1288" max="1288" width="4" customWidth="1"/>
    <col min="1289" max="1289" width="7.28515625" customWidth="1"/>
    <col min="1290" max="1290" width="15" customWidth="1"/>
    <col min="1291" max="1291" width="47" customWidth="1"/>
    <col min="1537" max="1537" width="7.42578125" customWidth="1"/>
    <col min="1538" max="1538" width="18.42578125" customWidth="1"/>
    <col min="1539" max="1539" width="10.28515625" customWidth="1"/>
    <col min="1540" max="1540" width="6.42578125" customWidth="1"/>
    <col min="1541" max="1541" width="5.140625" customWidth="1"/>
    <col min="1542" max="1542" width="5" customWidth="1"/>
    <col min="1543" max="1543" width="14.85546875" customWidth="1"/>
    <col min="1544" max="1544" width="4" customWidth="1"/>
    <col min="1545" max="1545" width="7.28515625" customWidth="1"/>
    <col min="1546" max="1546" width="15" customWidth="1"/>
    <col min="1547" max="1547" width="47" customWidth="1"/>
    <col min="1793" max="1793" width="7.42578125" customWidth="1"/>
    <col min="1794" max="1794" width="18.42578125" customWidth="1"/>
    <col min="1795" max="1795" width="10.28515625" customWidth="1"/>
    <col min="1796" max="1796" width="6.42578125" customWidth="1"/>
    <col min="1797" max="1797" width="5.140625" customWidth="1"/>
    <col min="1798" max="1798" width="5" customWidth="1"/>
    <col min="1799" max="1799" width="14.85546875" customWidth="1"/>
    <col min="1800" max="1800" width="4" customWidth="1"/>
    <col min="1801" max="1801" width="7.28515625" customWidth="1"/>
    <col min="1802" max="1802" width="15" customWidth="1"/>
    <col min="1803" max="1803" width="47" customWidth="1"/>
    <col min="2049" max="2049" width="7.42578125" customWidth="1"/>
    <col min="2050" max="2050" width="18.42578125" customWidth="1"/>
    <col min="2051" max="2051" width="10.28515625" customWidth="1"/>
    <col min="2052" max="2052" width="6.42578125" customWidth="1"/>
    <col min="2053" max="2053" width="5.140625" customWidth="1"/>
    <col min="2054" max="2054" width="5" customWidth="1"/>
    <col min="2055" max="2055" width="14.85546875" customWidth="1"/>
    <col min="2056" max="2056" width="4" customWidth="1"/>
    <col min="2057" max="2057" width="7.28515625" customWidth="1"/>
    <col min="2058" max="2058" width="15" customWidth="1"/>
    <col min="2059" max="2059" width="47" customWidth="1"/>
    <col min="2305" max="2305" width="7.42578125" customWidth="1"/>
    <col min="2306" max="2306" width="18.42578125" customWidth="1"/>
    <col min="2307" max="2307" width="10.28515625" customWidth="1"/>
    <col min="2308" max="2308" width="6.42578125" customWidth="1"/>
    <col min="2309" max="2309" width="5.140625" customWidth="1"/>
    <col min="2310" max="2310" width="5" customWidth="1"/>
    <col min="2311" max="2311" width="14.85546875" customWidth="1"/>
    <col min="2312" max="2312" width="4" customWidth="1"/>
    <col min="2313" max="2313" width="7.28515625" customWidth="1"/>
    <col min="2314" max="2314" width="15" customWidth="1"/>
    <col min="2315" max="2315" width="47" customWidth="1"/>
    <col min="2561" max="2561" width="7.42578125" customWidth="1"/>
    <col min="2562" max="2562" width="18.42578125" customWidth="1"/>
    <col min="2563" max="2563" width="10.28515625" customWidth="1"/>
    <col min="2564" max="2564" width="6.42578125" customWidth="1"/>
    <col min="2565" max="2565" width="5.140625" customWidth="1"/>
    <col min="2566" max="2566" width="5" customWidth="1"/>
    <col min="2567" max="2567" width="14.85546875" customWidth="1"/>
    <col min="2568" max="2568" width="4" customWidth="1"/>
    <col min="2569" max="2569" width="7.28515625" customWidth="1"/>
    <col min="2570" max="2570" width="15" customWidth="1"/>
    <col min="2571" max="2571" width="47" customWidth="1"/>
    <col min="2817" max="2817" width="7.42578125" customWidth="1"/>
    <col min="2818" max="2818" width="18.42578125" customWidth="1"/>
    <col min="2819" max="2819" width="10.28515625" customWidth="1"/>
    <col min="2820" max="2820" width="6.42578125" customWidth="1"/>
    <col min="2821" max="2821" width="5.140625" customWidth="1"/>
    <col min="2822" max="2822" width="5" customWidth="1"/>
    <col min="2823" max="2823" width="14.85546875" customWidth="1"/>
    <col min="2824" max="2824" width="4" customWidth="1"/>
    <col min="2825" max="2825" width="7.28515625" customWidth="1"/>
    <col min="2826" max="2826" width="15" customWidth="1"/>
    <col min="2827" max="2827" width="47" customWidth="1"/>
    <col min="3073" max="3073" width="7.42578125" customWidth="1"/>
    <col min="3074" max="3074" width="18.42578125" customWidth="1"/>
    <col min="3075" max="3075" width="10.28515625" customWidth="1"/>
    <col min="3076" max="3076" width="6.42578125" customWidth="1"/>
    <col min="3077" max="3077" width="5.140625" customWidth="1"/>
    <col min="3078" max="3078" width="5" customWidth="1"/>
    <col min="3079" max="3079" width="14.85546875" customWidth="1"/>
    <col min="3080" max="3080" width="4" customWidth="1"/>
    <col min="3081" max="3081" width="7.28515625" customWidth="1"/>
    <col min="3082" max="3082" width="15" customWidth="1"/>
    <col min="3083" max="3083" width="47" customWidth="1"/>
    <col min="3329" max="3329" width="7.42578125" customWidth="1"/>
    <col min="3330" max="3330" width="18.42578125" customWidth="1"/>
    <col min="3331" max="3331" width="10.28515625" customWidth="1"/>
    <col min="3332" max="3332" width="6.42578125" customWidth="1"/>
    <col min="3333" max="3333" width="5.140625" customWidth="1"/>
    <col min="3334" max="3334" width="5" customWidth="1"/>
    <col min="3335" max="3335" width="14.85546875" customWidth="1"/>
    <col min="3336" max="3336" width="4" customWidth="1"/>
    <col min="3337" max="3337" width="7.28515625" customWidth="1"/>
    <col min="3338" max="3338" width="15" customWidth="1"/>
    <col min="3339" max="3339" width="47" customWidth="1"/>
    <col min="3585" max="3585" width="7.42578125" customWidth="1"/>
    <col min="3586" max="3586" width="18.42578125" customWidth="1"/>
    <col min="3587" max="3587" width="10.28515625" customWidth="1"/>
    <col min="3588" max="3588" width="6.42578125" customWidth="1"/>
    <col min="3589" max="3589" width="5.140625" customWidth="1"/>
    <col min="3590" max="3590" width="5" customWidth="1"/>
    <col min="3591" max="3591" width="14.85546875" customWidth="1"/>
    <col min="3592" max="3592" width="4" customWidth="1"/>
    <col min="3593" max="3593" width="7.28515625" customWidth="1"/>
    <col min="3594" max="3594" width="15" customWidth="1"/>
    <col min="3595" max="3595" width="47" customWidth="1"/>
    <col min="3841" max="3841" width="7.42578125" customWidth="1"/>
    <col min="3842" max="3842" width="18.42578125" customWidth="1"/>
    <col min="3843" max="3843" width="10.28515625" customWidth="1"/>
    <col min="3844" max="3844" width="6.42578125" customWidth="1"/>
    <col min="3845" max="3845" width="5.140625" customWidth="1"/>
    <col min="3846" max="3846" width="5" customWidth="1"/>
    <col min="3847" max="3847" width="14.85546875" customWidth="1"/>
    <col min="3848" max="3848" width="4" customWidth="1"/>
    <col min="3849" max="3849" width="7.28515625" customWidth="1"/>
    <col min="3850" max="3850" width="15" customWidth="1"/>
    <col min="3851" max="3851" width="47" customWidth="1"/>
    <col min="4097" max="4097" width="7.42578125" customWidth="1"/>
    <col min="4098" max="4098" width="18.42578125" customWidth="1"/>
    <col min="4099" max="4099" width="10.28515625" customWidth="1"/>
    <col min="4100" max="4100" width="6.42578125" customWidth="1"/>
    <col min="4101" max="4101" width="5.140625" customWidth="1"/>
    <col min="4102" max="4102" width="5" customWidth="1"/>
    <col min="4103" max="4103" width="14.85546875" customWidth="1"/>
    <col min="4104" max="4104" width="4" customWidth="1"/>
    <col min="4105" max="4105" width="7.28515625" customWidth="1"/>
    <col min="4106" max="4106" width="15" customWidth="1"/>
    <col min="4107" max="4107" width="47" customWidth="1"/>
    <col min="4353" max="4353" width="7.42578125" customWidth="1"/>
    <col min="4354" max="4354" width="18.42578125" customWidth="1"/>
    <col min="4355" max="4355" width="10.28515625" customWidth="1"/>
    <col min="4356" max="4356" width="6.42578125" customWidth="1"/>
    <col min="4357" max="4357" width="5.140625" customWidth="1"/>
    <col min="4358" max="4358" width="5" customWidth="1"/>
    <col min="4359" max="4359" width="14.85546875" customWidth="1"/>
    <col min="4360" max="4360" width="4" customWidth="1"/>
    <col min="4361" max="4361" width="7.28515625" customWidth="1"/>
    <col min="4362" max="4362" width="15" customWidth="1"/>
    <col min="4363" max="4363" width="47" customWidth="1"/>
    <col min="4609" max="4609" width="7.42578125" customWidth="1"/>
    <col min="4610" max="4610" width="18.42578125" customWidth="1"/>
    <col min="4611" max="4611" width="10.28515625" customWidth="1"/>
    <col min="4612" max="4612" width="6.42578125" customWidth="1"/>
    <col min="4613" max="4613" width="5.140625" customWidth="1"/>
    <col min="4614" max="4614" width="5" customWidth="1"/>
    <col min="4615" max="4615" width="14.85546875" customWidth="1"/>
    <col min="4616" max="4616" width="4" customWidth="1"/>
    <col min="4617" max="4617" width="7.28515625" customWidth="1"/>
    <col min="4618" max="4618" width="15" customWidth="1"/>
    <col min="4619" max="4619" width="47" customWidth="1"/>
    <col min="4865" max="4865" width="7.42578125" customWidth="1"/>
    <col min="4866" max="4866" width="18.42578125" customWidth="1"/>
    <col min="4867" max="4867" width="10.28515625" customWidth="1"/>
    <col min="4868" max="4868" width="6.42578125" customWidth="1"/>
    <col min="4869" max="4869" width="5.140625" customWidth="1"/>
    <col min="4870" max="4870" width="5" customWidth="1"/>
    <col min="4871" max="4871" width="14.85546875" customWidth="1"/>
    <col min="4872" max="4872" width="4" customWidth="1"/>
    <col min="4873" max="4873" width="7.28515625" customWidth="1"/>
    <col min="4874" max="4874" width="15" customWidth="1"/>
    <col min="4875" max="4875" width="47" customWidth="1"/>
    <col min="5121" max="5121" width="7.42578125" customWidth="1"/>
    <col min="5122" max="5122" width="18.42578125" customWidth="1"/>
    <col min="5123" max="5123" width="10.28515625" customWidth="1"/>
    <col min="5124" max="5124" width="6.42578125" customWidth="1"/>
    <col min="5125" max="5125" width="5.140625" customWidth="1"/>
    <col min="5126" max="5126" width="5" customWidth="1"/>
    <col min="5127" max="5127" width="14.85546875" customWidth="1"/>
    <col min="5128" max="5128" width="4" customWidth="1"/>
    <col min="5129" max="5129" width="7.28515625" customWidth="1"/>
    <col min="5130" max="5130" width="15" customWidth="1"/>
    <col min="5131" max="5131" width="47" customWidth="1"/>
    <col min="5377" max="5377" width="7.42578125" customWidth="1"/>
    <col min="5378" max="5378" width="18.42578125" customWidth="1"/>
    <col min="5379" max="5379" width="10.28515625" customWidth="1"/>
    <col min="5380" max="5380" width="6.42578125" customWidth="1"/>
    <col min="5381" max="5381" width="5.140625" customWidth="1"/>
    <col min="5382" max="5382" width="5" customWidth="1"/>
    <col min="5383" max="5383" width="14.85546875" customWidth="1"/>
    <col min="5384" max="5384" width="4" customWidth="1"/>
    <col min="5385" max="5385" width="7.28515625" customWidth="1"/>
    <col min="5386" max="5386" width="15" customWidth="1"/>
    <col min="5387" max="5387" width="47" customWidth="1"/>
    <col min="5633" max="5633" width="7.42578125" customWidth="1"/>
    <col min="5634" max="5634" width="18.42578125" customWidth="1"/>
    <col min="5635" max="5635" width="10.28515625" customWidth="1"/>
    <col min="5636" max="5636" width="6.42578125" customWidth="1"/>
    <col min="5637" max="5637" width="5.140625" customWidth="1"/>
    <col min="5638" max="5638" width="5" customWidth="1"/>
    <col min="5639" max="5639" width="14.85546875" customWidth="1"/>
    <col min="5640" max="5640" width="4" customWidth="1"/>
    <col min="5641" max="5641" width="7.28515625" customWidth="1"/>
    <col min="5642" max="5642" width="15" customWidth="1"/>
    <col min="5643" max="5643" width="47" customWidth="1"/>
    <col min="5889" max="5889" width="7.42578125" customWidth="1"/>
    <col min="5890" max="5890" width="18.42578125" customWidth="1"/>
    <col min="5891" max="5891" width="10.28515625" customWidth="1"/>
    <col min="5892" max="5892" width="6.42578125" customWidth="1"/>
    <col min="5893" max="5893" width="5.140625" customWidth="1"/>
    <col min="5894" max="5894" width="5" customWidth="1"/>
    <col min="5895" max="5895" width="14.85546875" customWidth="1"/>
    <col min="5896" max="5896" width="4" customWidth="1"/>
    <col min="5897" max="5897" width="7.28515625" customWidth="1"/>
    <col min="5898" max="5898" width="15" customWidth="1"/>
    <col min="5899" max="5899" width="47" customWidth="1"/>
    <col min="6145" max="6145" width="7.42578125" customWidth="1"/>
    <col min="6146" max="6146" width="18.42578125" customWidth="1"/>
    <col min="6147" max="6147" width="10.28515625" customWidth="1"/>
    <col min="6148" max="6148" width="6.42578125" customWidth="1"/>
    <col min="6149" max="6149" width="5.140625" customWidth="1"/>
    <col min="6150" max="6150" width="5" customWidth="1"/>
    <col min="6151" max="6151" width="14.85546875" customWidth="1"/>
    <col min="6152" max="6152" width="4" customWidth="1"/>
    <col min="6153" max="6153" width="7.28515625" customWidth="1"/>
    <col min="6154" max="6154" width="15" customWidth="1"/>
    <col min="6155" max="6155" width="47" customWidth="1"/>
    <col min="6401" max="6401" width="7.42578125" customWidth="1"/>
    <col min="6402" max="6402" width="18.42578125" customWidth="1"/>
    <col min="6403" max="6403" width="10.28515625" customWidth="1"/>
    <col min="6404" max="6404" width="6.42578125" customWidth="1"/>
    <col min="6405" max="6405" width="5.140625" customWidth="1"/>
    <col min="6406" max="6406" width="5" customWidth="1"/>
    <col min="6407" max="6407" width="14.85546875" customWidth="1"/>
    <col min="6408" max="6408" width="4" customWidth="1"/>
    <col min="6409" max="6409" width="7.28515625" customWidth="1"/>
    <col min="6410" max="6410" width="15" customWidth="1"/>
    <col min="6411" max="6411" width="47" customWidth="1"/>
    <col min="6657" max="6657" width="7.42578125" customWidth="1"/>
    <col min="6658" max="6658" width="18.42578125" customWidth="1"/>
    <col min="6659" max="6659" width="10.28515625" customWidth="1"/>
    <col min="6660" max="6660" width="6.42578125" customWidth="1"/>
    <col min="6661" max="6661" width="5.140625" customWidth="1"/>
    <col min="6662" max="6662" width="5" customWidth="1"/>
    <col min="6663" max="6663" width="14.85546875" customWidth="1"/>
    <col min="6664" max="6664" width="4" customWidth="1"/>
    <col min="6665" max="6665" width="7.28515625" customWidth="1"/>
    <col min="6666" max="6666" width="15" customWidth="1"/>
    <col min="6667" max="6667" width="47" customWidth="1"/>
    <col min="6913" max="6913" width="7.42578125" customWidth="1"/>
    <col min="6914" max="6914" width="18.42578125" customWidth="1"/>
    <col min="6915" max="6915" width="10.28515625" customWidth="1"/>
    <col min="6916" max="6916" width="6.42578125" customWidth="1"/>
    <col min="6917" max="6917" width="5.140625" customWidth="1"/>
    <col min="6918" max="6918" width="5" customWidth="1"/>
    <col min="6919" max="6919" width="14.85546875" customWidth="1"/>
    <col min="6920" max="6920" width="4" customWidth="1"/>
    <col min="6921" max="6921" width="7.28515625" customWidth="1"/>
    <col min="6922" max="6922" width="15" customWidth="1"/>
    <col min="6923" max="6923" width="47" customWidth="1"/>
    <col min="7169" max="7169" width="7.42578125" customWidth="1"/>
    <col min="7170" max="7170" width="18.42578125" customWidth="1"/>
    <col min="7171" max="7171" width="10.28515625" customWidth="1"/>
    <col min="7172" max="7172" width="6.42578125" customWidth="1"/>
    <col min="7173" max="7173" width="5.140625" customWidth="1"/>
    <col min="7174" max="7174" width="5" customWidth="1"/>
    <col min="7175" max="7175" width="14.85546875" customWidth="1"/>
    <col min="7176" max="7176" width="4" customWidth="1"/>
    <col min="7177" max="7177" width="7.28515625" customWidth="1"/>
    <col min="7178" max="7178" width="15" customWidth="1"/>
    <col min="7179" max="7179" width="47" customWidth="1"/>
    <col min="7425" max="7425" width="7.42578125" customWidth="1"/>
    <col min="7426" max="7426" width="18.42578125" customWidth="1"/>
    <col min="7427" max="7427" width="10.28515625" customWidth="1"/>
    <col min="7428" max="7428" width="6.42578125" customWidth="1"/>
    <col min="7429" max="7429" width="5.140625" customWidth="1"/>
    <col min="7430" max="7430" width="5" customWidth="1"/>
    <col min="7431" max="7431" width="14.85546875" customWidth="1"/>
    <col min="7432" max="7432" width="4" customWidth="1"/>
    <col min="7433" max="7433" width="7.28515625" customWidth="1"/>
    <col min="7434" max="7434" width="15" customWidth="1"/>
    <col min="7435" max="7435" width="47" customWidth="1"/>
    <col min="7681" max="7681" width="7.42578125" customWidth="1"/>
    <col min="7682" max="7682" width="18.42578125" customWidth="1"/>
    <col min="7683" max="7683" width="10.28515625" customWidth="1"/>
    <col min="7684" max="7684" width="6.42578125" customWidth="1"/>
    <col min="7685" max="7685" width="5.140625" customWidth="1"/>
    <col min="7686" max="7686" width="5" customWidth="1"/>
    <col min="7687" max="7687" width="14.85546875" customWidth="1"/>
    <col min="7688" max="7688" width="4" customWidth="1"/>
    <col min="7689" max="7689" width="7.28515625" customWidth="1"/>
    <col min="7690" max="7690" width="15" customWidth="1"/>
    <col min="7691" max="7691" width="47" customWidth="1"/>
    <col min="7937" max="7937" width="7.42578125" customWidth="1"/>
    <col min="7938" max="7938" width="18.42578125" customWidth="1"/>
    <col min="7939" max="7939" width="10.28515625" customWidth="1"/>
    <col min="7940" max="7940" width="6.42578125" customWidth="1"/>
    <col min="7941" max="7941" width="5.140625" customWidth="1"/>
    <col min="7942" max="7942" width="5" customWidth="1"/>
    <col min="7943" max="7943" width="14.85546875" customWidth="1"/>
    <col min="7944" max="7944" width="4" customWidth="1"/>
    <col min="7945" max="7945" width="7.28515625" customWidth="1"/>
    <col min="7946" max="7946" width="15" customWidth="1"/>
    <col min="7947" max="7947" width="47" customWidth="1"/>
    <col min="8193" max="8193" width="7.42578125" customWidth="1"/>
    <col min="8194" max="8194" width="18.42578125" customWidth="1"/>
    <col min="8195" max="8195" width="10.28515625" customWidth="1"/>
    <col min="8196" max="8196" width="6.42578125" customWidth="1"/>
    <col min="8197" max="8197" width="5.140625" customWidth="1"/>
    <col min="8198" max="8198" width="5" customWidth="1"/>
    <col min="8199" max="8199" width="14.85546875" customWidth="1"/>
    <col min="8200" max="8200" width="4" customWidth="1"/>
    <col min="8201" max="8201" width="7.28515625" customWidth="1"/>
    <col min="8202" max="8202" width="15" customWidth="1"/>
    <col min="8203" max="8203" width="47" customWidth="1"/>
    <col min="8449" max="8449" width="7.42578125" customWidth="1"/>
    <col min="8450" max="8450" width="18.42578125" customWidth="1"/>
    <col min="8451" max="8451" width="10.28515625" customWidth="1"/>
    <col min="8452" max="8452" width="6.42578125" customWidth="1"/>
    <col min="8453" max="8453" width="5.140625" customWidth="1"/>
    <col min="8454" max="8454" width="5" customWidth="1"/>
    <col min="8455" max="8455" width="14.85546875" customWidth="1"/>
    <col min="8456" max="8456" width="4" customWidth="1"/>
    <col min="8457" max="8457" width="7.28515625" customWidth="1"/>
    <col min="8458" max="8458" width="15" customWidth="1"/>
    <col min="8459" max="8459" width="47" customWidth="1"/>
    <col min="8705" max="8705" width="7.42578125" customWidth="1"/>
    <col min="8706" max="8706" width="18.42578125" customWidth="1"/>
    <col min="8707" max="8707" width="10.28515625" customWidth="1"/>
    <col min="8708" max="8708" width="6.42578125" customWidth="1"/>
    <col min="8709" max="8709" width="5.140625" customWidth="1"/>
    <col min="8710" max="8710" width="5" customWidth="1"/>
    <col min="8711" max="8711" width="14.85546875" customWidth="1"/>
    <col min="8712" max="8712" width="4" customWidth="1"/>
    <col min="8713" max="8713" width="7.28515625" customWidth="1"/>
    <col min="8714" max="8714" width="15" customWidth="1"/>
    <col min="8715" max="8715" width="47" customWidth="1"/>
    <col min="8961" max="8961" width="7.42578125" customWidth="1"/>
    <col min="8962" max="8962" width="18.42578125" customWidth="1"/>
    <col min="8963" max="8963" width="10.28515625" customWidth="1"/>
    <col min="8964" max="8964" width="6.42578125" customWidth="1"/>
    <col min="8965" max="8965" width="5.140625" customWidth="1"/>
    <col min="8966" max="8966" width="5" customWidth="1"/>
    <col min="8967" max="8967" width="14.85546875" customWidth="1"/>
    <col min="8968" max="8968" width="4" customWidth="1"/>
    <col min="8969" max="8969" width="7.28515625" customWidth="1"/>
    <col min="8970" max="8970" width="15" customWidth="1"/>
    <col min="8971" max="8971" width="47" customWidth="1"/>
    <col min="9217" max="9217" width="7.42578125" customWidth="1"/>
    <col min="9218" max="9218" width="18.42578125" customWidth="1"/>
    <col min="9219" max="9219" width="10.28515625" customWidth="1"/>
    <col min="9220" max="9220" width="6.42578125" customWidth="1"/>
    <col min="9221" max="9221" width="5.140625" customWidth="1"/>
    <col min="9222" max="9222" width="5" customWidth="1"/>
    <col min="9223" max="9223" width="14.85546875" customWidth="1"/>
    <col min="9224" max="9224" width="4" customWidth="1"/>
    <col min="9225" max="9225" width="7.28515625" customWidth="1"/>
    <col min="9226" max="9226" width="15" customWidth="1"/>
    <col min="9227" max="9227" width="47" customWidth="1"/>
    <col min="9473" max="9473" width="7.42578125" customWidth="1"/>
    <col min="9474" max="9474" width="18.42578125" customWidth="1"/>
    <col min="9475" max="9475" width="10.28515625" customWidth="1"/>
    <col min="9476" max="9476" width="6.42578125" customWidth="1"/>
    <col min="9477" max="9477" width="5.140625" customWidth="1"/>
    <col min="9478" max="9478" width="5" customWidth="1"/>
    <col min="9479" max="9479" width="14.85546875" customWidth="1"/>
    <col min="9480" max="9480" width="4" customWidth="1"/>
    <col min="9481" max="9481" width="7.28515625" customWidth="1"/>
    <col min="9482" max="9482" width="15" customWidth="1"/>
    <col min="9483" max="9483" width="47" customWidth="1"/>
    <col min="9729" max="9729" width="7.42578125" customWidth="1"/>
    <col min="9730" max="9730" width="18.42578125" customWidth="1"/>
    <col min="9731" max="9731" width="10.28515625" customWidth="1"/>
    <col min="9732" max="9732" width="6.42578125" customWidth="1"/>
    <col min="9733" max="9733" width="5.140625" customWidth="1"/>
    <col min="9734" max="9734" width="5" customWidth="1"/>
    <col min="9735" max="9735" width="14.85546875" customWidth="1"/>
    <col min="9736" max="9736" width="4" customWidth="1"/>
    <col min="9737" max="9737" width="7.28515625" customWidth="1"/>
    <col min="9738" max="9738" width="15" customWidth="1"/>
    <col min="9739" max="9739" width="47" customWidth="1"/>
    <col min="9985" max="9985" width="7.42578125" customWidth="1"/>
    <col min="9986" max="9986" width="18.42578125" customWidth="1"/>
    <col min="9987" max="9987" width="10.28515625" customWidth="1"/>
    <col min="9988" max="9988" width="6.42578125" customWidth="1"/>
    <col min="9989" max="9989" width="5.140625" customWidth="1"/>
    <col min="9990" max="9990" width="5" customWidth="1"/>
    <col min="9991" max="9991" width="14.85546875" customWidth="1"/>
    <col min="9992" max="9992" width="4" customWidth="1"/>
    <col min="9993" max="9993" width="7.28515625" customWidth="1"/>
    <col min="9994" max="9994" width="15" customWidth="1"/>
    <col min="9995" max="9995" width="47" customWidth="1"/>
    <col min="10241" max="10241" width="7.42578125" customWidth="1"/>
    <col min="10242" max="10242" width="18.42578125" customWidth="1"/>
    <col min="10243" max="10243" width="10.28515625" customWidth="1"/>
    <col min="10244" max="10244" width="6.42578125" customWidth="1"/>
    <col min="10245" max="10245" width="5.140625" customWidth="1"/>
    <col min="10246" max="10246" width="5" customWidth="1"/>
    <col min="10247" max="10247" width="14.85546875" customWidth="1"/>
    <col min="10248" max="10248" width="4" customWidth="1"/>
    <col min="10249" max="10249" width="7.28515625" customWidth="1"/>
    <col min="10250" max="10250" width="15" customWidth="1"/>
    <col min="10251" max="10251" width="47" customWidth="1"/>
    <col min="10497" max="10497" width="7.42578125" customWidth="1"/>
    <col min="10498" max="10498" width="18.42578125" customWidth="1"/>
    <col min="10499" max="10499" width="10.28515625" customWidth="1"/>
    <col min="10500" max="10500" width="6.42578125" customWidth="1"/>
    <col min="10501" max="10501" width="5.140625" customWidth="1"/>
    <col min="10502" max="10502" width="5" customWidth="1"/>
    <col min="10503" max="10503" width="14.85546875" customWidth="1"/>
    <col min="10504" max="10504" width="4" customWidth="1"/>
    <col min="10505" max="10505" width="7.28515625" customWidth="1"/>
    <col min="10506" max="10506" width="15" customWidth="1"/>
    <col min="10507" max="10507" width="47" customWidth="1"/>
    <col min="10753" max="10753" width="7.42578125" customWidth="1"/>
    <col min="10754" max="10754" width="18.42578125" customWidth="1"/>
    <col min="10755" max="10755" width="10.28515625" customWidth="1"/>
    <col min="10756" max="10756" width="6.42578125" customWidth="1"/>
    <col min="10757" max="10757" width="5.140625" customWidth="1"/>
    <col min="10758" max="10758" width="5" customWidth="1"/>
    <col min="10759" max="10759" width="14.85546875" customWidth="1"/>
    <col min="10760" max="10760" width="4" customWidth="1"/>
    <col min="10761" max="10761" width="7.28515625" customWidth="1"/>
    <col min="10762" max="10762" width="15" customWidth="1"/>
    <col min="10763" max="10763" width="47" customWidth="1"/>
    <col min="11009" max="11009" width="7.42578125" customWidth="1"/>
    <col min="11010" max="11010" width="18.42578125" customWidth="1"/>
    <col min="11011" max="11011" width="10.28515625" customWidth="1"/>
    <col min="11012" max="11012" width="6.42578125" customWidth="1"/>
    <col min="11013" max="11013" width="5.140625" customWidth="1"/>
    <col min="11014" max="11014" width="5" customWidth="1"/>
    <col min="11015" max="11015" width="14.85546875" customWidth="1"/>
    <col min="11016" max="11016" width="4" customWidth="1"/>
    <col min="11017" max="11017" width="7.28515625" customWidth="1"/>
    <col min="11018" max="11018" width="15" customWidth="1"/>
    <col min="11019" max="11019" width="47" customWidth="1"/>
    <col min="11265" max="11265" width="7.42578125" customWidth="1"/>
    <col min="11266" max="11266" width="18.42578125" customWidth="1"/>
    <col min="11267" max="11267" width="10.28515625" customWidth="1"/>
    <col min="11268" max="11268" width="6.42578125" customWidth="1"/>
    <col min="11269" max="11269" width="5.140625" customWidth="1"/>
    <col min="11270" max="11270" width="5" customWidth="1"/>
    <col min="11271" max="11271" width="14.85546875" customWidth="1"/>
    <col min="11272" max="11272" width="4" customWidth="1"/>
    <col min="11273" max="11273" width="7.28515625" customWidth="1"/>
    <col min="11274" max="11274" width="15" customWidth="1"/>
    <col min="11275" max="11275" width="47" customWidth="1"/>
    <col min="11521" max="11521" width="7.42578125" customWidth="1"/>
    <col min="11522" max="11522" width="18.42578125" customWidth="1"/>
    <col min="11523" max="11523" width="10.28515625" customWidth="1"/>
    <col min="11524" max="11524" width="6.42578125" customWidth="1"/>
    <col min="11525" max="11525" width="5.140625" customWidth="1"/>
    <col min="11526" max="11526" width="5" customWidth="1"/>
    <col min="11527" max="11527" width="14.85546875" customWidth="1"/>
    <col min="11528" max="11528" width="4" customWidth="1"/>
    <col min="11529" max="11529" width="7.28515625" customWidth="1"/>
    <col min="11530" max="11530" width="15" customWidth="1"/>
    <col min="11531" max="11531" width="47" customWidth="1"/>
    <col min="11777" max="11777" width="7.42578125" customWidth="1"/>
    <col min="11778" max="11778" width="18.42578125" customWidth="1"/>
    <col min="11779" max="11779" width="10.28515625" customWidth="1"/>
    <col min="11780" max="11780" width="6.42578125" customWidth="1"/>
    <col min="11781" max="11781" width="5.140625" customWidth="1"/>
    <col min="11782" max="11782" width="5" customWidth="1"/>
    <col min="11783" max="11783" width="14.85546875" customWidth="1"/>
    <col min="11784" max="11784" width="4" customWidth="1"/>
    <col min="11785" max="11785" width="7.28515625" customWidth="1"/>
    <col min="11786" max="11786" width="15" customWidth="1"/>
    <col min="11787" max="11787" width="47" customWidth="1"/>
    <col min="12033" max="12033" width="7.42578125" customWidth="1"/>
    <col min="12034" max="12034" width="18.42578125" customWidth="1"/>
    <col min="12035" max="12035" width="10.28515625" customWidth="1"/>
    <col min="12036" max="12036" width="6.42578125" customWidth="1"/>
    <col min="12037" max="12037" width="5.140625" customWidth="1"/>
    <col min="12038" max="12038" width="5" customWidth="1"/>
    <col min="12039" max="12039" width="14.85546875" customWidth="1"/>
    <col min="12040" max="12040" width="4" customWidth="1"/>
    <col min="12041" max="12041" width="7.28515625" customWidth="1"/>
    <col min="12042" max="12042" width="15" customWidth="1"/>
    <col min="12043" max="12043" width="47" customWidth="1"/>
    <col min="12289" max="12289" width="7.42578125" customWidth="1"/>
    <col min="12290" max="12290" width="18.42578125" customWidth="1"/>
    <col min="12291" max="12291" width="10.28515625" customWidth="1"/>
    <col min="12292" max="12292" width="6.42578125" customWidth="1"/>
    <col min="12293" max="12293" width="5.140625" customWidth="1"/>
    <col min="12294" max="12294" width="5" customWidth="1"/>
    <col min="12295" max="12295" width="14.85546875" customWidth="1"/>
    <col min="12296" max="12296" width="4" customWidth="1"/>
    <col min="12297" max="12297" width="7.28515625" customWidth="1"/>
    <col min="12298" max="12298" width="15" customWidth="1"/>
    <col min="12299" max="12299" width="47" customWidth="1"/>
    <col min="12545" max="12545" width="7.42578125" customWidth="1"/>
    <col min="12546" max="12546" width="18.42578125" customWidth="1"/>
    <col min="12547" max="12547" width="10.28515625" customWidth="1"/>
    <col min="12548" max="12548" width="6.42578125" customWidth="1"/>
    <col min="12549" max="12549" width="5.140625" customWidth="1"/>
    <col min="12550" max="12550" width="5" customWidth="1"/>
    <col min="12551" max="12551" width="14.85546875" customWidth="1"/>
    <col min="12552" max="12552" width="4" customWidth="1"/>
    <col min="12553" max="12553" width="7.28515625" customWidth="1"/>
    <col min="12554" max="12554" width="15" customWidth="1"/>
    <col min="12555" max="12555" width="47" customWidth="1"/>
    <col min="12801" max="12801" width="7.42578125" customWidth="1"/>
    <col min="12802" max="12802" width="18.42578125" customWidth="1"/>
    <col min="12803" max="12803" width="10.28515625" customWidth="1"/>
    <col min="12804" max="12804" width="6.42578125" customWidth="1"/>
    <col min="12805" max="12805" width="5.140625" customWidth="1"/>
    <col min="12806" max="12806" width="5" customWidth="1"/>
    <col min="12807" max="12807" width="14.85546875" customWidth="1"/>
    <col min="12808" max="12808" width="4" customWidth="1"/>
    <col min="12809" max="12809" width="7.28515625" customWidth="1"/>
    <col min="12810" max="12810" width="15" customWidth="1"/>
    <col min="12811" max="12811" width="47" customWidth="1"/>
    <col min="13057" max="13057" width="7.42578125" customWidth="1"/>
    <col min="13058" max="13058" width="18.42578125" customWidth="1"/>
    <col min="13059" max="13059" width="10.28515625" customWidth="1"/>
    <col min="13060" max="13060" width="6.42578125" customWidth="1"/>
    <col min="13061" max="13061" width="5.140625" customWidth="1"/>
    <col min="13062" max="13062" width="5" customWidth="1"/>
    <col min="13063" max="13063" width="14.85546875" customWidth="1"/>
    <col min="13064" max="13064" width="4" customWidth="1"/>
    <col min="13065" max="13065" width="7.28515625" customWidth="1"/>
    <col min="13066" max="13066" width="15" customWidth="1"/>
    <col min="13067" max="13067" width="47" customWidth="1"/>
    <col min="13313" max="13313" width="7.42578125" customWidth="1"/>
    <col min="13314" max="13314" width="18.42578125" customWidth="1"/>
    <col min="13315" max="13315" width="10.28515625" customWidth="1"/>
    <col min="13316" max="13316" width="6.42578125" customWidth="1"/>
    <col min="13317" max="13317" width="5.140625" customWidth="1"/>
    <col min="13318" max="13318" width="5" customWidth="1"/>
    <col min="13319" max="13319" width="14.85546875" customWidth="1"/>
    <col min="13320" max="13320" width="4" customWidth="1"/>
    <col min="13321" max="13321" width="7.28515625" customWidth="1"/>
    <col min="13322" max="13322" width="15" customWidth="1"/>
    <col min="13323" max="13323" width="47" customWidth="1"/>
    <col min="13569" max="13569" width="7.42578125" customWidth="1"/>
    <col min="13570" max="13570" width="18.42578125" customWidth="1"/>
    <col min="13571" max="13571" width="10.28515625" customWidth="1"/>
    <col min="13572" max="13572" width="6.42578125" customWidth="1"/>
    <col min="13573" max="13573" width="5.140625" customWidth="1"/>
    <col min="13574" max="13574" width="5" customWidth="1"/>
    <col min="13575" max="13575" width="14.85546875" customWidth="1"/>
    <col min="13576" max="13576" width="4" customWidth="1"/>
    <col min="13577" max="13577" width="7.28515625" customWidth="1"/>
    <col min="13578" max="13578" width="15" customWidth="1"/>
    <col min="13579" max="13579" width="47" customWidth="1"/>
    <col min="13825" max="13825" width="7.42578125" customWidth="1"/>
    <col min="13826" max="13826" width="18.42578125" customWidth="1"/>
    <col min="13827" max="13827" width="10.28515625" customWidth="1"/>
    <col min="13828" max="13828" width="6.42578125" customWidth="1"/>
    <col min="13829" max="13829" width="5.140625" customWidth="1"/>
    <col min="13830" max="13830" width="5" customWidth="1"/>
    <col min="13831" max="13831" width="14.85546875" customWidth="1"/>
    <col min="13832" max="13832" width="4" customWidth="1"/>
    <col min="13833" max="13833" width="7.28515625" customWidth="1"/>
    <col min="13834" max="13834" width="15" customWidth="1"/>
    <col min="13835" max="13835" width="47" customWidth="1"/>
    <col min="14081" max="14081" width="7.42578125" customWidth="1"/>
    <col min="14082" max="14082" width="18.42578125" customWidth="1"/>
    <col min="14083" max="14083" width="10.28515625" customWidth="1"/>
    <col min="14084" max="14084" width="6.42578125" customWidth="1"/>
    <col min="14085" max="14085" width="5.140625" customWidth="1"/>
    <col min="14086" max="14086" width="5" customWidth="1"/>
    <col min="14087" max="14087" width="14.85546875" customWidth="1"/>
    <col min="14088" max="14088" width="4" customWidth="1"/>
    <col min="14089" max="14089" width="7.28515625" customWidth="1"/>
    <col min="14090" max="14090" width="15" customWidth="1"/>
    <col min="14091" max="14091" width="47" customWidth="1"/>
    <col min="14337" max="14337" width="7.42578125" customWidth="1"/>
    <col min="14338" max="14338" width="18.42578125" customWidth="1"/>
    <col min="14339" max="14339" width="10.28515625" customWidth="1"/>
    <col min="14340" max="14340" width="6.42578125" customWidth="1"/>
    <col min="14341" max="14341" width="5.140625" customWidth="1"/>
    <col min="14342" max="14342" width="5" customWidth="1"/>
    <col min="14343" max="14343" width="14.85546875" customWidth="1"/>
    <col min="14344" max="14344" width="4" customWidth="1"/>
    <col min="14345" max="14345" width="7.28515625" customWidth="1"/>
    <col min="14346" max="14346" width="15" customWidth="1"/>
    <col min="14347" max="14347" width="47" customWidth="1"/>
    <col min="14593" max="14593" width="7.42578125" customWidth="1"/>
    <col min="14594" max="14594" width="18.42578125" customWidth="1"/>
    <col min="14595" max="14595" width="10.28515625" customWidth="1"/>
    <col min="14596" max="14596" width="6.42578125" customWidth="1"/>
    <col min="14597" max="14597" width="5.140625" customWidth="1"/>
    <col min="14598" max="14598" width="5" customWidth="1"/>
    <col min="14599" max="14599" width="14.85546875" customWidth="1"/>
    <col min="14600" max="14600" width="4" customWidth="1"/>
    <col min="14601" max="14601" width="7.28515625" customWidth="1"/>
    <col min="14602" max="14602" width="15" customWidth="1"/>
    <col min="14603" max="14603" width="47" customWidth="1"/>
    <col min="14849" max="14849" width="7.42578125" customWidth="1"/>
    <col min="14850" max="14850" width="18.42578125" customWidth="1"/>
    <col min="14851" max="14851" width="10.28515625" customWidth="1"/>
    <col min="14852" max="14852" width="6.42578125" customWidth="1"/>
    <col min="14853" max="14853" width="5.140625" customWidth="1"/>
    <col min="14854" max="14854" width="5" customWidth="1"/>
    <col min="14855" max="14855" width="14.85546875" customWidth="1"/>
    <col min="14856" max="14856" width="4" customWidth="1"/>
    <col min="14857" max="14857" width="7.28515625" customWidth="1"/>
    <col min="14858" max="14858" width="15" customWidth="1"/>
    <col min="14859" max="14859" width="47" customWidth="1"/>
    <col min="15105" max="15105" width="7.42578125" customWidth="1"/>
    <col min="15106" max="15106" width="18.42578125" customWidth="1"/>
    <col min="15107" max="15107" width="10.28515625" customWidth="1"/>
    <col min="15108" max="15108" width="6.42578125" customWidth="1"/>
    <col min="15109" max="15109" width="5.140625" customWidth="1"/>
    <col min="15110" max="15110" width="5" customWidth="1"/>
    <col min="15111" max="15111" width="14.85546875" customWidth="1"/>
    <col min="15112" max="15112" width="4" customWidth="1"/>
    <col min="15113" max="15113" width="7.28515625" customWidth="1"/>
    <col min="15114" max="15114" width="15" customWidth="1"/>
    <col min="15115" max="15115" width="47" customWidth="1"/>
    <col min="15361" max="15361" width="7.42578125" customWidth="1"/>
    <col min="15362" max="15362" width="18.42578125" customWidth="1"/>
    <col min="15363" max="15363" width="10.28515625" customWidth="1"/>
    <col min="15364" max="15364" width="6.42578125" customWidth="1"/>
    <col min="15365" max="15365" width="5.140625" customWidth="1"/>
    <col min="15366" max="15366" width="5" customWidth="1"/>
    <col min="15367" max="15367" width="14.85546875" customWidth="1"/>
    <col min="15368" max="15368" width="4" customWidth="1"/>
    <col min="15369" max="15369" width="7.28515625" customWidth="1"/>
    <col min="15370" max="15370" width="15" customWidth="1"/>
    <col min="15371" max="15371" width="47" customWidth="1"/>
    <col min="15617" max="15617" width="7.42578125" customWidth="1"/>
    <col min="15618" max="15618" width="18.42578125" customWidth="1"/>
    <col min="15619" max="15619" width="10.28515625" customWidth="1"/>
    <col min="15620" max="15620" width="6.42578125" customWidth="1"/>
    <col min="15621" max="15621" width="5.140625" customWidth="1"/>
    <col min="15622" max="15622" width="5" customWidth="1"/>
    <col min="15623" max="15623" width="14.85546875" customWidth="1"/>
    <col min="15624" max="15624" width="4" customWidth="1"/>
    <col min="15625" max="15625" width="7.28515625" customWidth="1"/>
    <col min="15626" max="15626" width="15" customWidth="1"/>
    <col min="15627" max="15627" width="47" customWidth="1"/>
    <col min="15873" max="15873" width="7.42578125" customWidth="1"/>
    <col min="15874" max="15874" width="18.42578125" customWidth="1"/>
    <col min="15875" max="15875" width="10.28515625" customWidth="1"/>
    <col min="15876" max="15876" width="6.42578125" customWidth="1"/>
    <col min="15877" max="15877" width="5.140625" customWidth="1"/>
    <col min="15878" max="15878" width="5" customWidth="1"/>
    <col min="15879" max="15879" width="14.85546875" customWidth="1"/>
    <col min="15880" max="15880" width="4" customWidth="1"/>
    <col min="15881" max="15881" width="7.28515625" customWidth="1"/>
    <col min="15882" max="15882" width="15" customWidth="1"/>
    <col min="15883" max="15883" width="47" customWidth="1"/>
    <col min="16129" max="16129" width="7.42578125" customWidth="1"/>
    <col min="16130" max="16130" width="18.42578125" customWidth="1"/>
    <col min="16131" max="16131" width="10.28515625" customWidth="1"/>
    <col min="16132" max="16132" width="6.42578125" customWidth="1"/>
    <col min="16133" max="16133" width="5.140625" customWidth="1"/>
    <col min="16134" max="16134" width="5" customWidth="1"/>
    <col min="16135" max="16135" width="14.85546875" customWidth="1"/>
    <col min="16136" max="16136" width="4" customWidth="1"/>
    <col min="16137" max="16137" width="7.28515625" customWidth="1"/>
    <col min="16138" max="16138" width="15" customWidth="1"/>
    <col min="16139" max="16139" width="47" customWidth="1"/>
  </cols>
  <sheetData>
    <row r="1" spans="1:15" x14ac:dyDescent="0.25">
      <c r="A1" s="1" t="s">
        <v>0</v>
      </c>
      <c r="D1" s="2"/>
      <c r="E1" s="2"/>
      <c r="F1" s="2"/>
      <c r="J1" s="1" t="s">
        <v>43</v>
      </c>
      <c r="M1" s="2"/>
      <c r="N1" s="2"/>
    </row>
    <row r="2" spans="1:15" ht="15.75" thickBot="1" x14ac:dyDescent="0.3">
      <c r="A2" s="3" t="s">
        <v>1</v>
      </c>
      <c r="B2" s="3" t="s">
        <v>2</v>
      </c>
      <c r="C2" s="3" t="s">
        <v>3</v>
      </c>
      <c r="D2" s="4" t="s">
        <v>4</v>
      </c>
      <c r="E2" s="4" t="s">
        <v>5</v>
      </c>
      <c r="F2" s="4" t="s">
        <v>6</v>
      </c>
      <c r="G2" s="4" t="s">
        <v>7</v>
      </c>
      <c r="J2" s="27" t="s">
        <v>1</v>
      </c>
      <c r="K2" s="27" t="s">
        <v>2</v>
      </c>
      <c r="L2" s="27" t="s">
        <v>3</v>
      </c>
      <c r="M2" s="28" t="s">
        <v>4</v>
      </c>
      <c r="N2" s="28" t="s">
        <v>5</v>
      </c>
      <c r="O2" s="28" t="s">
        <v>6</v>
      </c>
    </row>
    <row r="3" spans="1:15" ht="15.75" thickTop="1" x14ac:dyDescent="0.25">
      <c r="A3" s="5">
        <v>2000</v>
      </c>
      <c r="B3" s="5">
        <v>304</v>
      </c>
      <c r="C3" s="5">
        <v>81</v>
      </c>
      <c r="D3" s="6">
        <v>219</v>
      </c>
      <c r="E3" s="6">
        <v>15</v>
      </c>
      <c r="F3" s="6">
        <v>619</v>
      </c>
      <c r="G3" s="6">
        <v>76.894409940000003</v>
      </c>
      <c r="J3" s="7">
        <v>2000</v>
      </c>
      <c r="K3" s="7" t="s">
        <v>42</v>
      </c>
      <c r="L3" s="7" t="s">
        <v>42</v>
      </c>
      <c r="M3" s="7" t="s">
        <v>42</v>
      </c>
      <c r="N3" s="7" t="s">
        <v>42</v>
      </c>
      <c r="O3" s="7" t="s">
        <v>42</v>
      </c>
    </row>
    <row r="4" spans="1:15" x14ac:dyDescent="0.25">
      <c r="A4" s="7">
        <v>2001</v>
      </c>
      <c r="B4" s="7">
        <v>314</v>
      </c>
      <c r="C4" s="7">
        <v>81</v>
      </c>
      <c r="D4" s="8">
        <v>224</v>
      </c>
      <c r="E4" s="8">
        <v>15</v>
      </c>
      <c r="F4" s="8">
        <v>634</v>
      </c>
      <c r="G4" s="8">
        <v>78.757763979999993</v>
      </c>
      <c r="J4" s="7">
        <v>2001</v>
      </c>
      <c r="K4" s="7">
        <f t="shared" ref="K4:K13" si="0">B4-B3</f>
        <v>10</v>
      </c>
      <c r="L4" s="7">
        <f t="shared" ref="L4:L13" si="1">C4-C3</f>
        <v>0</v>
      </c>
      <c r="M4" s="7">
        <f t="shared" ref="M4:M13" si="2">D4-D3</f>
        <v>5</v>
      </c>
      <c r="N4" s="7">
        <f t="shared" ref="N4:N13" si="3">E4-E3</f>
        <v>0</v>
      </c>
      <c r="O4" s="7">
        <f>SUM(K4:N4)</f>
        <v>15</v>
      </c>
    </row>
    <row r="5" spans="1:15" x14ac:dyDescent="0.25">
      <c r="A5" s="7">
        <v>2002</v>
      </c>
      <c r="B5" s="7">
        <v>322</v>
      </c>
      <c r="C5" s="7">
        <v>82</v>
      </c>
      <c r="D5" s="8">
        <v>229</v>
      </c>
      <c r="E5" s="8">
        <v>15</v>
      </c>
      <c r="F5" s="8">
        <v>648</v>
      </c>
      <c r="G5" s="8">
        <v>80.496894409999996</v>
      </c>
      <c r="J5" s="7">
        <v>2002</v>
      </c>
      <c r="K5" s="7">
        <f t="shared" si="0"/>
        <v>8</v>
      </c>
      <c r="L5" s="7">
        <f t="shared" si="1"/>
        <v>1</v>
      </c>
      <c r="M5" s="7">
        <f t="shared" si="2"/>
        <v>5</v>
      </c>
      <c r="N5" s="7">
        <f t="shared" si="3"/>
        <v>0</v>
      </c>
      <c r="O5" s="7">
        <f t="shared" ref="O5:O13" si="4">SUM(K5:N5)</f>
        <v>14</v>
      </c>
    </row>
    <row r="6" spans="1:15" x14ac:dyDescent="0.25">
      <c r="A6" s="7">
        <v>2003</v>
      </c>
      <c r="B6" s="7">
        <v>322</v>
      </c>
      <c r="C6" s="7">
        <v>82</v>
      </c>
      <c r="D6" s="8">
        <v>231</v>
      </c>
      <c r="E6" s="8">
        <v>15</v>
      </c>
      <c r="F6" s="8">
        <v>650</v>
      </c>
      <c r="G6" s="8">
        <v>80.745341609999997</v>
      </c>
      <c r="J6" s="7">
        <v>2003</v>
      </c>
      <c r="K6" s="7">
        <f t="shared" si="0"/>
        <v>0</v>
      </c>
      <c r="L6" s="7">
        <f t="shared" si="1"/>
        <v>0</v>
      </c>
      <c r="M6" s="7">
        <f t="shared" si="2"/>
        <v>2</v>
      </c>
      <c r="N6" s="7">
        <f t="shared" si="3"/>
        <v>0</v>
      </c>
      <c r="O6" s="7">
        <f t="shared" si="4"/>
        <v>2</v>
      </c>
    </row>
    <row r="7" spans="1:15" x14ac:dyDescent="0.25">
      <c r="A7" s="7">
        <v>2004</v>
      </c>
      <c r="B7" s="7">
        <v>336</v>
      </c>
      <c r="C7" s="7">
        <v>85</v>
      </c>
      <c r="D7" s="8">
        <v>233</v>
      </c>
      <c r="E7" s="8">
        <v>15</v>
      </c>
      <c r="F7" s="8">
        <v>669</v>
      </c>
      <c r="G7" s="8">
        <v>83.105590059999997</v>
      </c>
      <c r="J7" s="7">
        <v>2004</v>
      </c>
      <c r="K7" s="7">
        <f t="shared" si="0"/>
        <v>14</v>
      </c>
      <c r="L7" s="7">
        <f t="shared" si="1"/>
        <v>3</v>
      </c>
      <c r="M7" s="7">
        <f t="shared" si="2"/>
        <v>2</v>
      </c>
      <c r="N7" s="7">
        <f t="shared" si="3"/>
        <v>0</v>
      </c>
      <c r="O7" s="7">
        <f t="shared" si="4"/>
        <v>19</v>
      </c>
    </row>
    <row r="8" spans="1:15" x14ac:dyDescent="0.25">
      <c r="A8" s="7">
        <v>2005</v>
      </c>
      <c r="B8" s="7">
        <v>341</v>
      </c>
      <c r="C8" s="7">
        <v>96</v>
      </c>
      <c r="D8" s="8">
        <v>238</v>
      </c>
      <c r="E8" s="8">
        <v>15</v>
      </c>
      <c r="F8" s="8">
        <f t="shared" ref="F8:F11" si="5">SUM(B8:E8)</f>
        <v>690</v>
      </c>
      <c r="G8" s="8">
        <f t="shared" ref="G8:G12" si="6">(F8/805)*100</f>
        <v>85.714285714285708</v>
      </c>
      <c r="J8" s="7">
        <v>2005</v>
      </c>
      <c r="K8" s="7">
        <f t="shared" si="0"/>
        <v>5</v>
      </c>
      <c r="L8" s="7">
        <f t="shared" si="1"/>
        <v>11</v>
      </c>
      <c r="M8" s="7">
        <f t="shared" si="2"/>
        <v>5</v>
      </c>
      <c r="N8" s="7">
        <f t="shared" si="3"/>
        <v>0</v>
      </c>
      <c r="O8" s="7">
        <f t="shared" si="4"/>
        <v>21</v>
      </c>
    </row>
    <row r="9" spans="1:15" x14ac:dyDescent="0.25">
      <c r="A9" s="7">
        <v>2006</v>
      </c>
      <c r="B9" s="7">
        <v>354</v>
      </c>
      <c r="C9" s="7">
        <v>103</v>
      </c>
      <c r="D9" s="8">
        <v>260</v>
      </c>
      <c r="E9" s="8">
        <v>15</v>
      </c>
      <c r="F9" s="8">
        <f t="shared" si="5"/>
        <v>732</v>
      </c>
      <c r="G9" s="8">
        <f t="shared" si="6"/>
        <v>90.931677018633536</v>
      </c>
      <c r="J9" s="7">
        <v>2006</v>
      </c>
      <c r="K9" s="7">
        <f t="shared" si="0"/>
        <v>13</v>
      </c>
      <c r="L9" s="7">
        <f t="shared" si="1"/>
        <v>7</v>
      </c>
      <c r="M9" s="7">
        <f t="shared" si="2"/>
        <v>22</v>
      </c>
      <c r="N9" s="7">
        <f t="shared" si="3"/>
        <v>0</v>
      </c>
      <c r="O9" s="7">
        <f t="shared" si="4"/>
        <v>42</v>
      </c>
    </row>
    <row r="10" spans="1:15" x14ac:dyDescent="0.25">
      <c r="A10" s="8">
        <v>2007</v>
      </c>
      <c r="B10" s="8">
        <v>354</v>
      </c>
      <c r="C10" s="8">
        <v>106</v>
      </c>
      <c r="D10" s="8">
        <v>266</v>
      </c>
      <c r="E10" s="8">
        <v>20</v>
      </c>
      <c r="F10" s="8">
        <f t="shared" si="5"/>
        <v>746</v>
      </c>
      <c r="G10" s="8">
        <f t="shared" si="6"/>
        <v>92.670807453416145</v>
      </c>
      <c r="J10" s="8">
        <v>2007</v>
      </c>
      <c r="K10" s="7">
        <f t="shared" si="0"/>
        <v>0</v>
      </c>
      <c r="L10" s="7">
        <f t="shared" si="1"/>
        <v>3</v>
      </c>
      <c r="M10" s="7">
        <f t="shared" si="2"/>
        <v>6</v>
      </c>
      <c r="N10" s="7">
        <f t="shared" si="3"/>
        <v>5</v>
      </c>
      <c r="O10" s="7">
        <f t="shared" si="4"/>
        <v>14</v>
      </c>
    </row>
    <row r="11" spans="1:15" x14ac:dyDescent="0.25">
      <c r="A11" s="8">
        <v>2008</v>
      </c>
      <c r="B11" s="8">
        <v>358</v>
      </c>
      <c r="C11" s="8">
        <v>109</v>
      </c>
      <c r="D11" s="8">
        <v>270</v>
      </c>
      <c r="E11" s="8">
        <v>20</v>
      </c>
      <c r="F11" s="8">
        <f t="shared" si="5"/>
        <v>757</v>
      </c>
      <c r="G11" s="8">
        <f t="shared" si="6"/>
        <v>94.037267080745352</v>
      </c>
      <c r="J11" s="8">
        <v>2008</v>
      </c>
      <c r="K11" s="7">
        <f t="shared" si="0"/>
        <v>4</v>
      </c>
      <c r="L11" s="7">
        <f t="shared" si="1"/>
        <v>3</v>
      </c>
      <c r="M11" s="7">
        <f t="shared" si="2"/>
        <v>4</v>
      </c>
      <c r="N11" s="7">
        <f t="shared" si="3"/>
        <v>0</v>
      </c>
      <c r="O11" s="7">
        <f t="shared" si="4"/>
        <v>11</v>
      </c>
    </row>
    <row r="12" spans="1:15" x14ac:dyDescent="0.25">
      <c r="A12" s="8">
        <v>2009</v>
      </c>
      <c r="B12" s="8">
        <v>362</v>
      </c>
      <c r="C12" s="8">
        <v>109</v>
      </c>
      <c r="D12" s="12">
        <v>270</v>
      </c>
      <c r="E12" s="12">
        <v>20</v>
      </c>
      <c r="F12" s="8">
        <f>SUM(B12:E12)</f>
        <v>761</v>
      </c>
      <c r="G12" s="8">
        <f t="shared" si="6"/>
        <v>94.534161490683232</v>
      </c>
      <c r="J12" s="8">
        <v>2009</v>
      </c>
      <c r="K12" s="7">
        <f t="shared" si="0"/>
        <v>4</v>
      </c>
      <c r="L12" s="7">
        <f t="shared" si="1"/>
        <v>0</v>
      </c>
      <c r="M12" s="7">
        <f t="shared" si="2"/>
        <v>0</v>
      </c>
      <c r="N12" s="7">
        <f t="shared" si="3"/>
        <v>0</v>
      </c>
      <c r="O12" s="7">
        <f t="shared" si="4"/>
        <v>4</v>
      </c>
    </row>
    <row r="13" spans="1:15" x14ac:dyDescent="0.25">
      <c r="A13" s="13">
        <v>2010</v>
      </c>
      <c r="B13" s="13">
        <v>363</v>
      </c>
      <c r="C13" s="13">
        <v>114</v>
      </c>
      <c r="D13" s="14">
        <v>270</v>
      </c>
      <c r="E13" s="14">
        <v>20</v>
      </c>
      <c r="F13" s="13">
        <f>SUM(B13:E13)</f>
        <v>767</v>
      </c>
      <c r="G13" s="13">
        <f>(F13/805)*100</f>
        <v>95.279503105590052</v>
      </c>
      <c r="J13" s="30">
        <v>2010</v>
      </c>
      <c r="K13" s="31">
        <f t="shared" si="0"/>
        <v>1</v>
      </c>
      <c r="L13" s="31">
        <f t="shared" si="1"/>
        <v>5</v>
      </c>
      <c r="M13" s="31">
        <f t="shared" si="2"/>
        <v>0</v>
      </c>
      <c r="N13" s="31">
        <f t="shared" si="3"/>
        <v>0</v>
      </c>
      <c r="O13" s="31">
        <f t="shared" si="4"/>
        <v>6</v>
      </c>
    </row>
    <row r="14" spans="1:15" x14ac:dyDescent="0.25">
      <c r="J14" s="32" t="s">
        <v>44</v>
      </c>
      <c r="K14" s="29">
        <f>AVERAGE(K4:K13)</f>
        <v>5.9</v>
      </c>
      <c r="L14" s="29">
        <f t="shared" ref="L14:N14" si="7">AVERAGE(L4:L13)</f>
        <v>3.3</v>
      </c>
      <c r="M14" s="29">
        <f t="shared" si="7"/>
        <v>5.0999999999999996</v>
      </c>
      <c r="N14" s="29">
        <f t="shared" si="7"/>
        <v>0.5</v>
      </c>
      <c r="O14" s="29">
        <f>SUM(K14:N14)</f>
        <v>14.799999999999999</v>
      </c>
    </row>
    <row r="21" spans="1:11" x14ac:dyDescent="0.25">
      <c r="A21" s="1" t="s">
        <v>18</v>
      </c>
      <c r="K21" s="2"/>
    </row>
    <row r="22" spans="1:11" ht="15.75" thickBot="1" x14ac:dyDescent="0.3">
      <c r="A22" s="3" t="s">
        <v>1</v>
      </c>
      <c r="B22" s="3" t="s">
        <v>2</v>
      </c>
      <c r="C22" s="3" t="s">
        <v>3</v>
      </c>
      <c r="D22" s="3" t="s">
        <v>4</v>
      </c>
      <c r="E22" s="3" t="s">
        <v>19</v>
      </c>
      <c r="F22" s="3" t="s">
        <v>5</v>
      </c>
      <c r="G22" s="3" t="s">
        <v>20</v>
      </c>
      <c r="H22" s="3" t="s">
        <v>21</v>
      </c>
      <c r="I22" s="3" t="s">
        <v>6</v>
      </c>
      <c r="J22" s="3" t="s">
        <v>7</v>
      </c>
      <c r="K22" t="s">
        <v>18</v>
      </c>
    </row>
    <row r="23" spans="1:11" ht="15.75" thickTop="1" x14ac:dyDescent="0.25">
      <c r="A23" s="5">
        <v>2000</v>
      </c>
      <c r="B23" s="5">
        <v>70</v>
      </c>
      <c r="C23" s="5">
        <v>24</v>
      </c>
      <c r="D23" s="5">
        <v>198.5</v>
      </c>
      <c r="E23" s="5">
        <v>0</v>
      </c>
      <c r="F23" s="5">
        <v>0</v>
      </c>
      <c r="G23" s="5">
        <v>0</v>
      </c>
      <c r="H23" s="5">
        <v>0</v>
      </c>
      <c r="I23" s="5">
        <v>292.5</v>
      </c>
      <c r="J23" s="5">
        <f>(I23/792.5)*100</f>
        <v>36.90851735015773</v>
      </c>
      <c r="K23" s="9" t="s">
        <v>22</v>
      </c>
    </row>
    <row r="24" spans="1:11" x14ac:dyDescent="0.25">
      <c r="A24" s="7">
        <v>2001</v>
      </c>
      <c r="B24" s="7">
        <v>175</v>
      </c>
      <c r="C24" s="7">
        <v>59</v>
      </c>
      <c r="D24" s="7">
        <v>285.5</v>
      </c>
      <c r="E24" s="7">
        <v>40</v>
      </c>
      <c r="F24" s="7">
        <v>0</v>
      </c>
      <c r="G24" s="7">
        <v>0</v>
      </c>
      <c r="H24" s="7">
        <v>0</v>
      </c>
      <c r="I24" s="7">
        <v>559.5</v>
      </c>
      <c r="J24" s="7">
        <f>(I24/792.5)*100</f>
        <v>70.599369085173507</v>
      </c>
    </row>
    <row r="25" spans="1:11" x14ac:dyDescent="0.25">
      <c r="A25" s="7">
        <v>2002</v>
      </c>
      <c r="B25" s="7">
        <v>443</v>
      </c>
      <c r="C25" s="7">
        <v>453</v>
      </c>
      <c r="D25" s="7">
        <v>357.5</v>
      </c>
      <c r="E25" s="7">
        <v>40</v>
      </c>
      <c r="F25" s="7">
        <v>0</v>
      </c>
      <c r="G25" s="7">
        <v>0</v>
      </c>
      <c r="H25" s="7">
        <v>0</v>
      </c>
      <c r="I25" s="7">
        <v>1393.5</v>
      </c>
      <c r="J25" s="7">
        <v>100</v>
      </c>
    </row>
    <row r="26" spans="1:11" x14ac:dyDescent="0.25">
      <c r="A26" s="7">
        <v>2003</v>
      </c>
      <c r="B26" s="7">
        <v>580</v>
      </c>
      <c r="C26" s="7">
        <v>521</v>
      </c>
      <c r="D26" s="7">
        <v>357.5</v>
      </c>
      <c r="E26" s="7">
        <v>40</v>
      </c>
      <c r="F26" s="7">
        <v>0</v>
      </c>
      <c r="G26" s="7">
        <v>0</v>
      </c>
      <c r="H26" s="7">
        <v>0</v>
      </c>
      <c r="I26" s="7">
        <v>1498.5</v>
      </c>
      <c r="J26" s="7">
        <v>100</v>
      </c>
      <c r="K26" t="s">
        <v>23</v>
      </c>
    </row>
    <row r="27" spans="1:11" x14ac:dyDescent="0.25">
      <c r="A27" s="7">
        <v>2004</v>
      </c>
      <c r="B27" s="7">
        <v>600</v>
      </c>
      <c r="C27" s="7">
        <v>561</v>
      </c>
      <c r="D27" s="7">
        <v>467.5</v>
      </c>
      <c r="E27" s="7">
        <v>40</v>
      </c>
      <c r="F27" s="7">
        <v>0</v>
      </c>
      <c r="G27" s="7">
        <v>0</v>
      </c>
      <c r="H27" s="7">
        <v>0</v>
      </c>
      <c r="I27" s="7">
        <v>1668.5</v>
      </c>
      <c r="J27" s="7">
        <v>100</v>
      </c>
      <c r="K27" t="s">
        <v>24</v>
      </c>
    </row>
    <row r="28" spans="1:11" x14ac:dyDescent="0.25">
      <c r="A28" s="7">
        <v>2005</v>
      </c>
      <c r="B28" s="7">
        <v>640</v>
      </c>
      <c r="C28" s="7">
        <v>636</v>
      </c>
      <c r="D28" s="7">
        <v>467.5</v>
      </c>
      <c r="E28" s="7">
        <v>40</v>
      </c>
      <c r="F28" s="7">
        <v>0</v>
      </c>
      <c r="G28" s="7">
        <v>0</v>
      </c>
      <c r="H28" s="7">
        <v>0</v>
      </c>
      <c r="I28" s="7">
        <f t="shared" ref="I28:I33" si="8">SUM(B28:H28)</f>
        <v>1783.5</v>
      </c>
      <c r="J28" s="7">
        <v>100</v>
      </c>
    </row>
    <row r="29" spans="1:11" x14ac:dyDescent="0.25">
      <c r="A29" s="7">
        <v>2006</v>
      </c>
      <c r="B29" s="7">
        <v>653</v>
      </c>
      <c r="C29" s="7">
        <v>636</v>
      </c>
      <c r="D29" s="7">
        <v>507</v>
      </c>
      <c r="E29" s="7">
        <v>40</v>
      </c>
      <c r="F29" s="7">
        <v>0</v>
      </c>
      <c r="G29" s="7">
        <v>0</v>
      </c>
      <c r="H29" s="7">
        <v>0</v>
      </c>
      <c r="I29" s="7">
        <f t="shared" si="8"/>
        <v>1836</v>
      </c>
      <c r="J29" s="7">
        <v>100</v>
      </c>
      <c r="K29" s="18"/>
    </row>
    <row r="30" spans="1:11" x14ac:dyDescent="0.25">
      <c r="A30" s="8">
        <v>2007</v>
      </c>
      <c r="B30" s="8">
        <v>653</v>
      </c>
      <c r="C30" s="8">
        <v>895</v>
      </c>
      <c r="D30" s="8">
        <f>D29+56.5</f>
        <v>563.5</v>
      </c>
      <c r="E30" s="8">
        <v>40</v>
      </c>
      <c r="F30" s="8">
        <v>9</v>
      </c>
      <c r="G30" s="8">
        <v>0</v>
      </c>
      <c r="H30" s="8">
        <v>0</v>
      </c>
      <c r="I30" s="8">
        <f t="shared" si="8"/>
        <v>2160.5</v>
      </c>
      <c r="J30" s="8">
        <v>100</v>
      </c>
    </row>
    <row r="31" spans="1:11" x14ac:dyDescent="0.25">
      <c r="A31" s="8">
        <v>2008</v>
      </c>
      <c r="B31" s="8">
        <v>676</v>
      </c>
      <c r="C31" s="19">
        <v>895</v>
      </c>
      <c r="D31" s="8">
        <v>563.5</v>
      </c>
      <c r="E31" s="8">
        <v>40</v>
      </c>
      <c r="F31" s="8">
        <v>9</v>
      </c>
      <c r="G31" s="8">
        <v>0</v>
      </c>
      <c r="H31" s="8">
        <v>0</v>
      </c>
      <c r="I31" s="8">
        <f t="shared" si="8"/>
        <v>2183.5</v>
      </c>
      <c r="J31" s="8">
        <v>100</v>
      </c>
      <c r="K31" s="2"/>
    </row>
    <row r="32" spans="1:11" s="2" customFormat="1" x14ac:dyDescent="0.25">
      <c r="A32" s="8">
        <v>2009</v>
      </c>
      <c r="B32" s="8">
        <v>676</v>
      </c>
      <c r="C32" s="19">
        <v>895</v>
      </c>
      <c r="D32" s="8">
        <v>563.5</v>
      </c>
      <c r="E32" s="8">
        <v>40</v>
      </c>
      <c r="F32" s="8">
        <v>9</v>
      </c>
      <c r="G32" s="8">
        <v>0</v>
      </c>
      <c r="H32" s="8">
        <v>0</v>
      </c>
      <c r="I32" s="8">
        <f t="shared" si="8"/>
        <v>2183.5</v>
      </c>
      <c r="J32" s="8">
        <v>100</v>
      </c>
    </row>
    <row r="33" spans="1:12" x14ac:dyDescent="0.25">
      <c r="A33" s="20">
        <v>2010</v>
      </c>
      <c r="B33" s="21">
        <v>676</v>
      </c>
      <c r="C33" s="22">
        <v>895</v>
      </c>
      <c r="D33" s="21">
        <v>563.5</v>
      </c>
      <c r="E33" s="21">
        <v>40</v>
      </c>
      <c r="F33" s="21">
        <v>9</v>
      </c>
      <c r="G33" s="21">
        <v>0</v>
      </c>
      <c r="H33" s="21">
        <v>0</v>
      </c>
      <c r="I33" s="21">
        <f t="shared" si="8"/>
        <v>2183.5</v>
      </c>
      <c r="J33" s="21">
        <v>100</v>
      </c>
      <c r="K33" s="15" t="s">
        <v>25</v>
      </c>
    </row>
    <row r="34" spans="1:12" x14ac:dyDescent="0.25">
      <c r="C34" t="s">
        <v>26</v>
      </c>
      <c r="D34" s="2"/>
      <c r="E34" s="2"/>
      <c r="F34" s="2"/>
      <c r="G34" s="2"/>
      <c r="H34" s="2"/>
      <c r="I34" s="2"/>
      <c r="J34" s="2"/>
    </row>
    <row r="35" spans="1:12" x14ac:dyDescent="0.25">
      <c r="A35" s="1" t="s">
        <v>0</v>
      </c>
      <c r="D35" s="2"/>
      <c r="E35" s="2"/>
      <c r="F35" s="2"/>
      <c r="G35" s="2"/>
      <c r="H35" s="2"/>
      <c r="I35" s="2"/>
      <c r="J35" s="2"/>
    </row>
    <row r="36" spans="1:12" ht="15.75" thickBot="1" x14ac:dyDescent="0.3">
      <c r="A36" s="3" t="s">
        <v>1</v>
      </c>
      <c r="B36" s="3" t="s">
        <v>2</v>
      </c>
      <c r="C36" s="3" t="s">
        <v>3</v>
      </c>
      <c r="D36" s="4" t="s">
        <v>4</v>
      </c>
      <c r="E36" s="4" t="s">
        <v>5</v>
      </c>
      <c r="F36" s="4" t="s">
        <v>6</v>
      </c>
      <c r="G36" s="4" t="s">
        <v>7</v>
      </c>
      <c r="H36" s="2"/>
      <c r="I36" s="2"/>
      <c r="J36" s="2"/>
    </row>
    <row r="37" spans="1:12" ht="15.75" thickTop="1" x14ac:dyDescent="0.25">
      <c r="A37" s="5">
        <v>2000</v>
      </c>
      <c r="B37" s="5">
        <v>304</v>
      </c>
      <c r="C37" s="5">
        <v>81</v>
      </c>
      <c r="D37" s="6">
        <v>219</v>
      </c>
      <c r="E37" s="6">
        <v>15</v>
      </c>
      <c r="F37" s="6">
        <v>619</v>
      </c>
      <c r="G37" s="6">
        <v>76.894409940000003</v>
      </c>
      <c r="H37" s="2"/>
      <c r="I37" s="2"/>
      <c r="J37" s="2"/>
    </row>
    <row r="38" spans="1:12" x14ac:dyDescent="0.25">
      <c r="A38" s="7">
        <v>2001</v>
      </c>
      <c r="B38" s="7">
        <v>314</v>
      </c>
      <c r="C38" s="7">
        <v>81</v>
      </c>
      <c r="D38" s="8">
        <v>224</v>
      </c>
      <c r="E38" s="8">
        <v>15</v>
      </c>
      <c r="F38" s="8">
        <v>634</v>
      </c>
      <c r="G38" s="8">
        <v>78.757763979999993</v>
      </c>
      <c r="H38" s="2"/>
      <c r="I38" s="2"/>
      <c r="J38" s="2"/>
    </row>
    <row r="39" spans="1:12" x14ac:dyDescent="0.25">
      <c r="A39" s="7">
        <v>2002</v>
      </c>
      <c r="B39" s="7">
        <v>322</v>
      </c>
      <c r="C39" s="7">
        <v>82</v>
      </c>
      <c r="D39" s="8">
        <v>229</v>
      </c>
      <c r="E39" s="8">
        <v>15</v>
      </c>
      <c r="F39" s="8">
        <v>648</v>
      </c>
      <c r="G39" s="8">
        <v>80.496894409999996</v>
      </c>
      <c r="H39" s="9" t="s">
        <v>8</v>
      </c>
      <c r="I39" s="2"/>
      <c r="J39" s="2"/>
      <c r="K39" s="9" t="s">
        <v>9</v>
      </c>
    </row>
    <row r="40" spans="1:12" x14ac:dyDescent="0.25">
      <c r="A40" s="7">
        <v>2003</v>
      </c>
      <c r="B40" s="7">
        <v>322</v>
      </c>
      <c r="C40" s="7">
        <v>82</v>
      </c>
      <c r="D40" s="8">
        <v>231</v>
      </c>
      <c r="E40" s="8">
        <v>15</v>
      </c>
      <c r="F40" s="8">
        <v>650</v>
      </c>
      <c r="G40" s="8">
        <v>80.745341609999997</v>
      </c>
      <c r="H40" s="9" t="s">
        <v>10</v>
      </c>
      <c r="I40" s="2"/>
      <c r="J40" s="2"/>
      <c r="K40" s="9" t="s">
        <v>11</v>
      </c>
    </row>
    <row r="41" spans="1:12" x14ac:dyDescent="0.25">
      <c r="A41" s="7">
        <v>2004</v>
      </c>
      <c r="B41" s="7">
        <v>336</v>
      </c>
      <c r="C41" s="7">
        <v>85</v>
      </c>
      <c r="D41" s="8">
        <v>233</v>
      </c>
      <c r="E41" s="8">
        <v>15</v>
      </c>
      <c r="F41" s="8">
        <v>669</v>
      </c>
      <c r="G41" s="8">
        <v>83.105590059999997</v>
      </c>
      <c r="H41" s="2" t="s">
        <v>12</v>
      </c>
      <c r="I41" s="2"/>
      <c r="J41" s="2"/>
      <c r="K41" s="2" t="s">
        <v>13</v>
      </c>
      <c r="L41" s="10"/>
    </row>
    <row r="42" spans="1:12" x14ac:dyDescent="0.25">
      <c r="A42" s="7">
        <v>2005</v>
      </c>
      <c r="B42" s="7">
        <v>341</v>
      </c>
      <c r="C42" s="7">
        <v>96</v>
      </c>
      <c r="D42" s="8">
        <v>238</v>
      </c>
      <c r="E42" s="8">
        <v>15</v>
      </c>
      <c r="F42" s="8">
        <f t="shared" ref="F42:F47" si="9">SUM(B42:E42)</f>
        <v>690</v>
      </c>
      <c r="G42" s="8">
        <f t="shared" ref="G42:G47" si="10">(F42/805)*100</f>
        <v>85.714285714285708</v>
      </c>
      <c r="H42" s="2"/>
      <c r="I42" s="2"/>
      <c r="J42" s="2"/>
      <c r="K42" s="11" t="s">
        <v>14</v>
      </c>
    </row>
    <row r="43" spans="1:12" x14ac:dyDescent="0.25">
      <c r="A43" s="7">
        <v>2006</v>
      </c>
      <c r="B43" s="7">
        <v>354</v>
      </c>
      <c r="C43" s="7">
        <v>103</v>
      </c>
      <c r="D43" s="8">
        <v>260</v>
      </c>
      <c r="E43" s="8">
        <v>15</v>
      </c>
      <c r="F43" s="8">
        <f t="shared" si="9"/>
        <v>732</v>
      </c>
      <c r="G43" s="8">
        <f t="shared" si="10"/>
        <v>90.931677018633536</v>
      </c>
      <c r="H43" s="2" t="s">
        <v>15</v>
      </c>
      <c r="I43" s="2"/>
      <c r="J43" s="2"/>
    </row>
    <row r="44" spans="1:12" x14ac:dyDescent="0.25">
      <c r="A44" s="8">
        <v>2007</v>
      </c>
      <c r="B44" s="8">
        <v>354</v>
      </c>
      <c r="C44" s="8">
        <v>106</v>
      </c>
      <c r="D44" s="8">
        <v>266</v>
      </c>
      <c r="E44" s="8">
        <v>20</v>
      </c>
      <c r="F44" s="8">
        <f t="shared" si="9"/>
        <v>746</v>
      </c>
      <c r="G44" s="8">
        <f t="shared" si="10"/>
        <v>92.670807453416145</v>
      </c>
      <c r="H44" s="2"/>
      <c r="I44" s="2"/>
      <c r="J44" s="2"/>
    </row>
    <row r="45" spans="1:12" x14ac:dyDescent="0.25">
      <c r="A45" s="8">
        <v>2008</v>
      </c>
      <c r="B45" s="8">
        <v>358</v>
      </c>
      <c r="C45" s="8">
        <v>109</v>
      </c>
      <c r="D45" s="8">
        <v>270</v>
      </c>
      <c r="E45" s="8">
        <v>20</v>
      </c>
      <c r="F45" s="8">
        <f t="shared" si="9"/>
        <v>757</v>
      </c>
      <c r="G45" s="8">
        <f t="shared" si="10"/>
        <v>94.037267080745352</v>
      </c>
      <c r="H45" s="2"/>
      <c r="I45">
        <f>SUM(F47-F37)</f>
        <v>148</v>
      </c>
      <c r="J45" s="2" t="s">
        <v>16</v>
      </c>
      <c r="K45" s="2"/>
    </row>
    <row r="46" spans="1:12" s="2" customFormat="1" x14ac:dyDescent="0.25">
      <c r="A46" s="8">
        <v>2009</v>
      </c>
      <c r="B46" s="8">
        <v>362</v>
      </c>
      <c r="C46" s="8">
        <v>109</v>
      </c>
      <c r="D46" s="12">
        <v>270</v>
      </c>
      <c r="E46" s="12">
        <v>20</v>
      </c>
      <c r="F46" s="8">
        <f t="shared" si="9"/>
        <v>761</v>
      </c>
      <c r="G46" s="8">
        <f t="shared" si="10"/>
        <v>94.534161490683232</v>
      </c>
    </row>
    <row r="47" spans="1:12" x14ac:dyDescent="0.25">
      <c r="A47" s="13">
        <v>2010</v>
      </c>
      <c r="B47" s="13">
        <v>363</v>
      </c>
      <c r="C47" s="13">
        <v>114</v>
      </c>
      <c r="D47" s="14">
        <v>270</v>
      </c>
      <c r="E47" s="14">
        <v>20</v>
      </c>
      <c r="F47" s="13">
        <f t="shared" si="9"/>
        <v>767</v>
      </c>
      <c r="G47" s="13">
        <f t="shared" si="10"/>
        <v>95.279503105590052</v>
      </c>
      <c r="H47" s="2"/>
      <c r="I47" s="2"/>
      <c r="K47" s="15" t="s">
        <v>17</v>
      </c>
    </row>
    <row r="48" spans="1:12" x14ac:dyDescent="0.25">
      <c r="F48" s="16"/>
      <c r="G48" s="16"/>
      <c r="K48" s="2"/>
    </row>
    <row r="49" spans="1:7" x14ac:dyDescent="0.25">
      <c r="A49" t="s">
        <v>27</v>
      </c>
    </row>
    <row r="50" spans="1:7" x14ac:dyDescent="0.25">
      <c r="A50" t="s">
        <v>28</v>
      </c>
    </row>
    <row r="51" spans="1:7" x14ac:dyDescent="0.25">
      <c r="B51" s="23"/>
    </row>
    <row r="52" spans="1:7" x14ac:dyDescent="0.25">
      <c r="A52" t="s">
        <v>29</v>
      </c>
    </row>
    <row r="53" spans="1:7" x14ac:dyDescent="0.25">
      <c r="A53" t="s">
        <v>30</v>
      </c>
    </row>
    <row r="54" spans="1:7" x14ac:dyDescent="0.25">
      <c r="A54" t="s">
        <v>31</v>
      </c>
    </row>
    <row r="55" spans="1:7" x14ac:dyDescent="0.25">
      <c r="A55" t="s">
        <v>32</v>
      </c>
      <c r="B55" t="s">
        <v>33</v>
      </c>
      <c r="C55" t="s">
        <v>34</v>
      </c>
      <c r="D55" t="s">
        <v>7</v>
      </c>
    </row>
    <row r="56" spans="1:7" x14ac:dyDescent="0.25">
      <c r="A56">
        <v>2000</v>
      </c>
      <c r="B56">
        <v>28</v>
      </c>
      <c r="C56">
        <v>28</v>
      </c>
      <c r="D56">
        <v>93.333333330000002</v>
      </c>
    </row>
    <row r="57" spans="1:7" x14ac:dyDescent="0.25">
      <c r="A57">
        <v>2001</v>
      </c>
      <c r="B57">
        <v>37</v>
      </c>
      <c r="C57">
        <v>65</v>
      </c>
      <c r="D57">
        <v>100</v>
      </c>
      <c r="G57" s="9" t="s">
        <v>35</v>
      </c>
    </row>
    <row r="58" spans="1:7" x14ac:dyDescent="0.25">
      <c r="A58">
        <v>2002</v>
      </c>
      <c r="B58">
        <v>51</v>
      </c>
      <c r="C58">
        <v>116</v>
      </c>
      <c r="D58">
        <v>100</v>
      </c>
    </row>
    <row r="59" spans="1:7" x14ac:dyDescent="0.25">
      <c r="A59">
        <v>2003</v>
      </c>
      <c r="B59">
        <v>11</v>
      </c>
      <c r="C59">
        <v>127</v>
      </c>
      <c r="D59">
        <v>100</v>
      </c>
    </row>
    <row r="60" spans="1:7" x14ac:dyDescent="0.25">
      <c r="A60">
        <v>2004</v>
      </c>
      <c r="B60">
        <v>13</v>
      </c>
      <c r="C60">
        <v>140</v>
      </c>
      <c r="D60">
        <v>100</v>
      </c>
    </row>
    <row r="61" spans="1:7" x14ac:dyDescent="0.25">
      <c r="A61">
        <v>2005</v>
      </c>
      <c r="B61">
        <v>6</v>
      </c>
      <c r="C61">
        <v>146</v>
      </c>
      <c r="D61">
        <v>100</v>
      </c>
    </row>
    <row r="62" spans="1:7" x14ac:dyDescent="0.25">
      <c r="A62">
        <v>2006</v>
      </c>
      <c r="B62">
        <v>6</v>
      </c>
      <c r="C62">
        <v>152</v>
      </c>
      <c r="D62">
        <v>100</v>
      </c>
    </row>
    <row r="63" spans="1:7" x14ac:dyDescent="0.25">
      <c r="A63" s="9">
        <v>2007</v>
      </c>
      <c r="B63" s="9">
        <v>4</v>
      </c>
      <c r="C63" s="9">
        <v>156</v>
      </c>
      <c r="D63" s="9">
        <v>100</v>
      </c>
    </row>
    <row r="64" spans="1:7" x14ac:dyDescent="0.25">
      <c r="A64" s="9">
        <v>2008</v>
      </c>
      <c r="B64" s="9">
        <v>6</v>
      </c>
      <c r="C64" s="9">
        <v>161</v>
      </c>
      <c r="D64" s="9">
        <v>100</v>
      </c>
    </row>
    <row r="65" spans="1:5" s="2" customFormat="1" x14ac:dyDescent="0.25">
      <c r="A65" s="9">
        <v>2009</v>
      </c>
      <c r="B65" s="9">
        <v>6</v>
      </c>
      <c r="C65" s="9">
        <v>166</v>
      </c>
      <c r="D65" s="9">
        <v>100</v>
      </c>
    </row>
    <row r="66" spans="1:5" x14ac:dyDescent="0.25">
      <c r="A66" s="24">
        <v>2010</v>
      </c>
      <c r="B66" s="24">
        <v>7</v>
      </c>
      <c r="C66" s="24">
        <v>173</v>
      </c>
      <c r="D66" s="24">
        <v>100</v>
      </c>
    </row>
    <row r="68" spans="1:5" x14ac:dyDescent="0.25">
      <c r="A68" t="s">
        <v>36</v>
      </c>
    </row>
    <row r="69" spans="1:5" x14ac:dyDescent="0.25">
      <c r="A69" t="s">
        <v>32</v>
      </c>
      <c r="B69" s="25" t="s">
        <v>7</v>
      </c>
      <c r="E69" t="s">
        <v>36</v>
      </c>
    </row>
    <row r="70" spans="1:5" x14ac:dyDescent="0.25">
      <c r="A70">
        <v>2000</v>
      </c>
      <c r="B70">
        <f t="shared" ref="B70:B78" si="11">((J23+G37+D56)/3)</f>
        <v>69.045420206719243</v>
      </c>
      <c r="E70" t="s">
        <v>37</v>
      </c>
    </row>
    <row r="71" spans="1:5" x14ac:dyDescent="0.25">
      <c r="A71">
        <v>2001</v>
      </c>
      <c r="B71">
        <f t="shared" si="11"/>
        <v>83.119044355057838</v>
      </c>
      <c r="E71" s="2"/>
    </row>
    <row r="72" spans="1:5" x14ac:dyDescent="0.25">
      <c r="A72">
        <v>2002</v>
      </c>
      <c r="B72">
        <f t="shared" si="11"/>
        <v>93.498964803333322</v>
      </c>
    </row>
    <row r="73" spans="1:5" x14ac:dyDescent="0.25">
      <c r="A73">
        <v>2003</v>
      </c>
      <c r="B73">
        <f t="shared" si="11"/>
        <v>93.581780536666656</v>
      </c>
      <c r="E73" s="11" t="s">
        <v>38</v>
      </c>
    </row>
    <row r="74" spans="1:5" x14ac:dyDescent="0.25">
      <c r="A74">
        <v>2004</v>
      </c>
      <c r="B74">
        <f t="shared" si="11"/>
        <v>94.368530019999994</v>
      </c>
    </row>
    <row r="75" spans="1:5" x14ac:dyDescent="0.25">
      <c r="A75">
        <v>2005</v>
      </c>
      <c r="B75">
        <f t="shared" si="11"/>
        <v>95.238095238095241</v>
      </c>
      <c r="E75" t="s">
        <v>39</v>
      </c>
    </row>
    <row r="76" spans="1:5" x14ac:dyDescent="0.25">
      <c r="A76">
        <v>2006</v>
      </c>
      <c r="B76">
        <f t="shared" si="11"/>
        <v>96.97722567287785</v>
      </c>
    </row>
    <row r="77" spans="1:5" x14ac:dyDescent="0.25">
      <c r="A77">
        <v>2007</v>
      </c>
      <c r="B77">
        <f t="shared" si="11"/>
        <v>97.556935817805382</v>
      </c>
    </row>
    <row r="78" spans="1:5" x14ac:dyDescent="0.25">
      <c r="A78">
        <v>2008</v>
      </c>
      <c r="B78">
        <f t="shared" si="11"/>
        <v>98.012422360248436</v>
      </c>
    </row>
    <row r="79" spans="1:5" x14ac:dyDescent="0.25">
      <c r="A79">
        <v>2009</v>
      </c>
      <c r="B79">
        <f>(D65+G46+J32)/3</f>
        <v>98.178053830227739</v>
      </c>
    </row>
    <row r="80" spans="1:5" x14ac:dyDescent="0.25">
      <c r="A80" s="26">
        <v>2010</v>
      </c>
      <c r="B80" s="26">
        <v>98.426501367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3" sqref="A13"/>
    </sheetView>
  </sheetViews>
  <sheetFormatPr defaultRowHeight="15" x14ac:dyDescent="0.25"/>
  <sheetData>
    <row r="1" spans="1:1" x14ac:dyDescent="0.25">
      <c r="A1" t="s">
        <v>81</v>
      </c>
    </row>
    <row r="2" spans="1:1" x14ac:dyDescent="0.25">
      <c r="A2" t="s">
        <v>2</v>
      </c>
    </row>
    <row r="3" spans="1:1" x14ac:dyDescent="0.25">
      <c r="A3" t="s">
        <v>4</v>
      </c>
    </row>
    <row r="4" spans="1:1" x14ac:dyDescent="0.25">
      <c r="A4" t="s">
        <v>3</v>
      </c>
    </row>
    <row r="5" spans="1:1" x14ac:dyDescent="0.25">
      <c r="A5" t="s">
        <v>19</v>
      </c>
    </row>
    <row r="6" spans="1:1" x14ac:dyDescent="0.25">
      <c r="A6" t="s">
        <v>21</v>
      </c>
    </row>
    <row r="7" spans="1:1" x14ac:dyDescent="0.25">
      <c r="A7" t="s">
        <v>5</v>
      </c>
    </row>
    <row r="8" spans="1:1" x14ac:dyDescent="0.25">
      <c r="A8" t="s">
        <v>20</v>
      </c>
    </row>
    <row r="12" spans="1:1" x14ac:dyDescent="0.25">
      <c r="A12" t="s">
        <v>85</v>
      </c>
    </row>
    <row r="13" spans="1:1" x14ac:dyDescent="0.25">
      <c r="A13" s="56" t="s">
        <v>84</v>
      </c>
    </row>
  </sheetData>
  <hyperlinks>
    <hyperlink ref="A13"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601883CE92240A80C85803819450A" ma:contentTypeVersion="5" ma:contentTypeDescription="Create a new document." ma:contentTypeScope="" ma:versionID="553bcdbd3f21ad2dc5be57217b73c6f1">
  <xsd:schema xmlns:xsd="http://www.w3.org/2001/XMLSchema" xmlns:xs="http://www.w3.org/2001/XMLSchema" xmlns:p="http://schemas.microsoft.com/office/2006/metadata/properties" xmlns:ns2="545220dd-f413-4c23-a4c2-abbc45e62fa6" xmlns:ns3="0116af86-c38c-4fb4-9b8f-3001cc908444" targetNamespace="http://schemas.microsoft.com/office/2006/metadata/properties" ma:root="true" ma:fieldsID="90ff2dc362cf712acacf775d06c24339" ns2:_="" ns3:_="">
    <xsd:import namespace="545220dd-f413-4c23-a4c2-abbc45e62fa6"/>
    <xsd:import namespace="0116af86-c38c-4fb4-9b8f-3001cc908444"/>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5220dd-f413-4c23-a4c2-abbc45e62fa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16af86-c38c-4fb4-9b8f-3001cc908444"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654CC-517F-402D-A345-C0F6D688807E}">
  <ds:schemaRefs>
    <ds:schemaRef ds:uri="0116af86-c38c-4fb4-9b8f-3001cc908444"/>
    <ds:schemaRef ds:uri="http://schemas.microsoft.com/office/2006/documentManagement/types"/>
    <ds:schemaRef ds:uri="http://www.w3.org/XML/1998/namespace"/>
    <ds:schemaRef ds:uri="http://schemas.openxmlformats.org/package/2006/metadata/core-properties"/>
    <ds:schemaRef ds:uri="545220dd-f413-4c23-a4c2-abbc45e62fa6"/>
    <ds:schemaRef ds:uri="http://schemas.microsoft.com/office/infopath/2007/PartnerControls"/>
    <ds:schemaRef ds:uri="http://purl.org/dc/term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0062D4B-7926-45A1-B1DD-3A229185C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5220dd-f413-4c23-a4c2-abbc45e62fa6"/>
    <ds:schemaRef ds:uri="0116af86-c38c-4fb4-9b8f-3001cc9084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F87BD-A3A1-4B58-ABAA-C40A3089BF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EO &amp; Indicator Reporting</vt:lpstr>
      <vt:lpstr>Opened Sites </vt:lpstr>
      <vt:lpstr>Historic C2K Data</vt:lpstr>
      <vt:lpstr>General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sbrzezinski</dc:creator>
  <cp:lastModifiedBy>Free, Laura</cp:lastModifiedBy>
  <cp:lastPrinted>2013-05-02T16:04:16Z</cp:lastPrinted>
  <dcterms:created xsi:type="dcterms:W3CDTF">2012-02-28T18:15:40Z</dcterms:created>
  <dcterms:modified xsi:type="dcterms:W3CDTF">2018-02-27T16:32:25Z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0x010100349601883CE92240A80C85803819450A</vt:lpwstr>
  </property>
</Properties>
</file>